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05" yWindow="-105" windowWidth="15630"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<sst xmlns="http://schemas.openxmlformats.org/spreadsheetml/2006/main" count="5247" uniqueCount="4952">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</sst>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Cor2" xfId="4" builtinId="34"/>
    <cellStyle name="Cabeçalho 3" xfId="6" builtinId="18"/>
    <cellStyle name="Hiperligação" xfId="5" builtinId="8"/>
    <cellStyle name="Normal" xfId="0" builtinId="0"/>
    <cellStyle name="Saída" xfId="3" builtinId="21"/>
    <cellStyle name="Texto Explicativo" xfId="1" builtinId="53"/>
    <cellStyle name="Título" xfId="2" builtinId="15"/>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45">
      <c r="A1" s="3" t="s">
        <v>7</v>
      </c>
      <c r="B1" s="4" t="s">
        <v>7</v>
      </c>
      <c r="C1" s="132" t="str">
        <f>UPPER(NTS_title)</f>
        <v>RESUMO NÃO TÉCNICO DO PROJETO</v>
      </c>
      <c r="D1" s="132"/>
      <c r="E1" s="132"/>
      <c r="F1" s="132"/>
      <c r="G1" s="32" t="s">
        <v>6</v>
      </c>
      <c r="H1" s="29"/>
    </row>
    <row r="2" spans="1:9" ht="16.149999999999999" customHeight="1" x14ac:dyDescent="0.25">
      <c r="A2" s="5" t="s">
        <v>152</v>
      </c>
      <c r="B2" s="7" t="str">
        <f>IF(TRIM(D2)="","",UPPER(D2))</f>
        <v/>
      </c>
      <c r="C2" s="11" t="str">
        <f>country_label</f>
        <v>País</v>
      </c>
      <c r="D2" s="17"/>
      <c r="E2" s="135"/>
      <c r="F2" s="136"/>
      <c r="G2" s="74" t="s">
        <v>550</v>
      </c>
      <c r="H2" s="29"/>
      <c r="I2" s="30" t="str">
        <f>compulsory_field_tinstr&amp;" "</f>
        <v xml:space="preserve">Obrigatório. </v>
      </c>
    </row>
    <row r="3" spans="1:9" ht="16.149999999999999" customHeight="1" x14ac:dyDescent="0.25">
      <c r="A3" s="5" t="s">
        <v>153</v>
      </c>
      <c r="B3" s="7" t="str">
        <f>IF(TRIM(D3)="","",LOWER(D3))</f>
        <v>pt</v>
      </c>
      <c r="C3" s="11" t="str">
        <f>language_label</f>
        <v>Língua</v>
      </c>
      <c r="D3" s="18" t="s">
        <v>30</v>
      </c>
      <c r="E3" s="135"/>
      <c r="F3" s="136"/>
      <c r="G3" s="74" t="s">
        <v>550</v>
      </c>
      <c r="H3" s="29"/>
      <c r="I3" s="30" t="str">
        <f>compulsory_field_tinstr&amp;" "</f>
        <v xml:space="preserve">Obrigatório. </v>
      </c>
    </row>
    <row r="4" spans="1:9" s="69" customFormat="1" ht="15" customHeight="1" x14ac:dyDescent="0.25">
      <c r="A4" s="5" t="s">
        <v>509</v>
      </c>
      <c r="B4" s="4" t="str">
        <f>IF(TRIM(D4)="","",VALUE(MID(D4,SEARCH("[", D4)+1,SEARCH("]",D4)-SEARCH("[",D4)-1)))</f>
        <v/>
      </c>
      <c r="C4" s="68" t="str">
        <f>euSubmission_label</f>
        <v>Apresentação à UE</v>
      </c>
      <c r="D4" s="67"/>
      <c r="E4" s="137"/>
      <c r="F4" s="138"/>
      <c r="G4" s="74" t="s">
        <v>550</v>
      </c>
      <c r="H4" s="29"/>
      <c r="I4" s="30" t="str">
        <f>compulsory_field_tinstr&amp;" "&amp;" "&amp;not_published_instr&amp;" "&amp;euSubmission_instr</f>
        <v>Obrigatório.  Este campo não será publicado. Indicar se o projeto está ou não abrangido pela diretiva.</v>
      </c>
    </row>
    <row r="5" spans="1:9" ht="14.25" x14ac:dyDescent="0.45">
      <c r="A5" s="5" t="s">
        <v>154</v>
      </c>
      <c r="B5" s="7" t="str">
        <f>IF(TRIM(D5)="","",D5)</f>
        <v/>
      </c>
      <c r="C5" s="11" t="str">
        <f>projectTitle_label</f>
        <v>Título do projeto</v>
      </c>
      <c r="D5" s="124"/>
      <c r="E5" s="124"/>
      <c r="F5" s="124"/>
      <c r="G5" s="74" t="s">
        <v>550</v>
      </c>
      <c r="I5" s="30" t="str">
        <f>compulsory_field_tinstr&amp;" "&amp;maxLength_500_tinstr</f>
        <v>Obrigatório. O comprimento máximo é de 500 carateres</v>
      </c>
    </row>
    <row r="6" spans="1:9" s="69" customFormat="1" ht="14.25" x14ac:dyDescent="0.45">
      <c r="A6" s="5" t="s">
        <v>538</v>
      </c>
      <c r="B6" s="7" t="str">
        <f>IF(TRIM(D6)="","",D6)</f>
        <v/>
      </c>
      <c r="C6" s="68" t="str">
        <f>ntsId_label</f>
        <v>Código de identificação do RNT</v>
      </c>
      <c r="D6" s="139"/>
      <c r="E6" s="140"/>
      <c r="F6" s="65"/>
      <c r="G6" s="66"/>
      <c r="H6" s="35"/>
      <c r="I6" s="30" t="str">
        <f>ntsId_instr&amp;" "&amp;ntsId_tinstr</f>
        <v>Código de identificação único do RNT atribuído pelo sistema central da Comissão Europeia. A preencher unicamente aquando da atualização dos RNT já armazenados no sistema da Comissão Europeia.</v>
      </c>
    </row>
    <row r="7" spans="1:9" ht="31.9" customHeight="1" x14ac:dyDescent="0.45">
      <c r="A7" s="5" t="s">
        <v>511</v>
      </c>
      <c r="B7" s="15" t="str">
        <f>IF(TRIM(D7)="","",D7)</f>
        <v/>
      </c>
      <c r="C7" s="107" t="str">
        <f>ntsNationalId_label</f>
        <v>Código de identificação nacional do RNT</v>
      </c>
      <c r="D7" s="119"/>
      <c r="E7" s="119"/>
      <c r="F7" s="119"/>
      <c r="H7" s="35"/>
      <c r="I7" s="30" t="str">
        <f>not_published_instr&amp;" "&amp;ntsNationalId_instr&amp;" "&amp;maxLength_500_tinstr</f>
        <v>Este campo não será publicado. Código de identificação nacional do RNT. O comprimento máximo é de 500 carateres</v>
      </c>
    </row>
    <row r="8" spans="1:9" ht="15" customHeight="1" x14ac:dyDescent="0.45">
      <c r="A8" s="5" t="s">
        <v>155</v>
      </c>
      <c r="B8" s="4" t="str">
        <f>IF(TRIM(D8)="","",D8)</f>
        <v/>
      </c>
      <c r="C8" s="11" t="str">
        <f>projectDuration_label</f>
        <v>Duração do projeto</v>
      </c>
      <c r="D8" s="18"/>
      <c r="E8" s="133" t="str">
        <f>duration_unit_label</f>
        <v>(em meses)</v>
      </c>
      <c r="F8" s="134"/>
      <c r="G8" s="74" t="s">
        <v>550</v>
      </c>
      <c r="H8" s="35"/>
      <c r="I8" s="30" t="str">
        <f>compulsory_field_tinstr&amp;" "&amp;projectDuration_instr&amp;" "&amp;projectDuration_tinstr</f>
        <v>Obrigatório. Duração do projeto expressa em meses. Deve ser um número inteiro entre 1 e 60.</v>
      </c>
    </row>
    <row r="9" spans="1:9" ht="14.25" x14ac:dyDescent="0.45">
      <c r="A9" s="5" t="s">
        <v>514</v>
      </c>
      <c r="B9" s="4" t="s">
        <v>156</v>
      </c>
      <c r="C9" s="114" t="str">
        <f>keywords_label</f>
        <v>Palavras-chave</v>
      </c>
      <c r="D9" s="114"/>
      <c r="E9" s="114"/>
      <c r="F9" s="115"/>
      <c r="G9" s="74" t="s">
        <v>550</v>
      </c>
      <c r="I9" s="30" t="str">
        <f>compulsory_field_tinstr&amp;" "&amp;at_least_one_keyword_mssg</f>
        <v>Obrigatório. Introduzir pelo menos uma palavra-chave.</v>
      </c>
    </row>
    <row r="10" spans="1:9" ht="14.25" x14ac:dyDescent="0.45">
      <c r="A10" s="5"/>
      <c r="B10" s="7" t="str">
        <f t="shared" ref="B10:B14" si="0">IF(TRIM(D10)="","",D10)</f>
        <v/>
      </c>
      <c r="C10" s="20" t="str">
        <f>keyword_label &amp; " " &amp; 1</f>
        <v>Palavra-chave 1</v>
      </c>
      <c r="D10" s="124"/>
      <c r="E10" s="124"/>
      <c r="F10" s="124"/>
      <c r="I10" s="30" t="str">
        <f>maxLength_50_tinstr&amp;" "&amp;keyword_tinstr</f>
        <v>O comprimento máximo é de 50 carateres, incluindo espaços. Pode consistir em mais do que uma palavra.</v>
      </c>
    </row>
    <row r="11" spans="1:9" ht="14.25" x14ac:dyDescent="0.45">
      <c r="A11" s="5"/>
      <c r="B11" s="7" t="str">
        <f t="shared" si="0"/>
        <v/>
      </c>
      <c r="C11" s="20" t="str">
        <f>keyword_label &amp; " " &amp; 2</f>
        <v>Palavra-chave 2</v>
      </c>
      <c r="D11" s="119"/>
      <c r="E11" s="119"/>
      <c r="F11" s="119"/>
      <c r="I11" s="30" t="str">
        <f>maxLength_50_tinstr&amp;" "&amp;keyword_tinstr</f>
        <v>O comprimento máximo é de 50 carateres, incluindo espaços. Pode consistir em mais do que uma palavra.</v>
      </c>
    </row>
    <row r="12" spans="1:9" ht="14.25" x14ac:dyDescent="0.45">
      <c r="A12" s="5"/>
      <c r="B12" s="7" t="str">
        <f t="shared" si="0"/>
        <v/>
      </c>
      <c r="C12" s="20" t="str">
        <f>keyword_label &amp; " " &amp; 3</f>
        <v>Palavra-chave 3</v>
      </c>
      <c r="D12" s="119"/>
      <c r="E12" s="119"/>
      <c r="F12" s="119"/>
      <c r="I12" s="30" t="str">
        <f>maxLength_50_tinstr&amp;" "&amp;keyword_tinstr</f>
        <v>O comprimento máximo é de 50 carateres, incluindo espaços. Pode consistir em mais do que uma palavra.</v>
      </c>
    </row>
    <row r="13" spans="1:9" ht="14.25" x14ac:dyDescent="0.45">
      <c r="A13" s="5"/>
      <c r="B13" s="7" t="str">
        <f t="shared" si="0"/>
        <v/>
      </c>
      <c r="C13" s="20" t="str">
        <f>keyword_label &amp; " " &amp; 4</f>
        <v>Palavra-chave 4</v>
      </c>
      <c r="D13" s="125"/>
      <c r="E13" s="125"/>
      <c r="F13" s="125"/>
      <c r="I13" s="30" t="str">
        <f>maxLength_50_tinstr&amp;" "&amp;keyword_tinstr</f>
        <v>O comprimento máximo é de 50 carateres, incluindo espaços. Pode consistir em mais do que uma palavra.</v>
      </c>
    </row>
    <row r="14" spans="1:9" ht="14.25" x14ac:dyDescent="0.45">
      <c r="A14" s="5"/>
      <c r="B14" s="7" t="str">
        <f t="shared" si="0"/>
        <v/>
      </c>
      <c r="C14" s="20" t="str">
        <f>keyword_label &amp; " " &amp; 5</f>
        <v>Palavra-chave 5</v>
      </c>
      <c r="D14" s="119"/>
      <c r="E14" s="119"/>
      <c r="F14" s="119"/>
      <c r="G14" s="24"/>
      <c r="I14" s="30" t="str">
        <f>maxLength_50_tinstr&amp;" "&amp;keyword_tinstr</f>
        <v>O comprimento máximo é de 50 carateres, incluindo espaços. Pode consistir em mais do que uma palavra.</v>
      </c>
    </row>
    <row r="15" spans="1:9" ht="14.25" x14ac:dyDescent="0.45">
      <c r="A15" s="5" t="s">
        <v>515</v>
      </c>
      <c r="C15" s="111" t="str" cm="1">
        <f t="array" ref="C15">projectPurposes_label</f>
        <v>Finalidade(s) do projeto</v>
      </c>
      <c r="D15" s="111"/>
      <c r="E15" s="111"/>
      <c r="F15" s="111"/>
      <c r="G15" s="74" t="s">
        <v>550</v>
      </c>
      <c r="I15" s="30" t="str">
        <f>compulsory_field_tinstr&amp;" "&amp;projectPurposes_tinstr&amp;" "&amp;at_least_one_purpose_mssg</f>
        <v>Obrigatório. Preencher a folha «Finalidade do projeto». Selecionar pelo menos um fim.</v>
      </c>
    </row>
    <row r="16" spans="1:9" ht="14.25" x14ac:dyDescent="0.45">
      <c r="A16" s="5"/>
      <c r="C16" s="114" t="str">
        <f>objectives_and_benefits_label</f>
        <v>Objetivos e benefícios previstos do projeto</v>
      </c>
      <c r="D16" s="114"/>
      <c r="E16" s="114"/>
      <c r="F16" s="114"/>
      <c r="G16" s="114"/>
    </row>
    <row r="17" spans="1:9" ht="14.25" x14ac:dyDescent="0.45">
      <c r="A17" s="5"/>
      <c r="C17" s="121" t="str">
        <f>projectObjectives_label</f>
        <v>Objetivos do projeto</v>
      </c>
      <c r="D17" s="121"/>
      <c r="E17" s="121"/>
      <c r="F17" s="121"/>
      <c r="G17" s="74" t="s">
        <v>550</v>
      </c>
    </row>
    <row r="18" spans="1:9" ht="127.5" customHeight="1" x14ac:dyDescent="0.45">
      <c r="A18" s="5" t="s">
        <v>157</v>
      </c>
      <c r="B18" s="15" t="str">
        <f>IF(TRIM(C18)="","",C18)</f>
        <v/>
      </c>
      <c r="C18" s="118"/>
      <c r="D18" s="119"/>
      <c r="E18" s="119"/>
      <c r="F18" s="119"/>
      <c r="H18" s="35" t="str">
        <f>projectObjectives_instr</f>
        <v>Descrever os objetivos do projeto (por exemplo para responder a determinadas lacunas científicas ou necessidades científicas ou clínicas).</v>
      </c>
      <c r="I18" s="30" t="str">
        <f>compulsory_field_tinstr&amp;" "&amp;maxLength_2500_tinstr</f>
        <v>Obrigatório. O comprimento máximo é de 2 500 carateres</v>
      </c>
    </row>
    <row r="19" spans="1:9" ht="14.25" x14ac:dyDescent="0.45">
      <c r="A19" s="5"/>
      <c r="B19" s="7"/>
      <c r="C19" s="121" t="str">
        <f>potentialBenefits_label</f>
        <v>Benefícios potenciais deste projeto</v>
      </c>
      <c r="D19" s="121"/>
      <c r="E19" s="121"/>
      <c r="F19" s="121"/>
      <c r="G19" s="74" t="s">
        <v>550</v>
      </c>
    </row>
    <row r="20" spans="1:9" ht="127.5" customHeight="1" x14ac:dyDescent="0.45">
      <c r="A20" s="5" t="s">
        <v>158</v>
      </c>
      <c r="B20" s="15" t="str">
        <f>IF(TRIM(C20)="","",C20)</f>
        <v/>
      </c>
      <c r="C20" s="118"/>
      <c r="D20" s="119"/>
      <c r="E20" s="119"/>
      <c r="F20" s="119"/>
      <c r="H20" s="35" t="str">
        <f>potentialBenefits_instr</f>
        <v>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v>
      </c>
      <c r="I20" s="30" t="str">
        <f>compulsory_field_tinstr&amp;" "&amp;maxLength_2500_tinstr</f>
        <v>Obrigatório. O comprimento máximo é de 2 500 carateres</v>
      </c>
    </row>
    <row r="21" spans="1:9" ht="14.25" x14ac:dyDescent="0.45">
      <c r="A21" s="5"/>
      <c r="B21" s="7"/>
      <c r="C21" s="141" t="str" cm="1">
        <f t="array" ref="C21">predicted_harms_label</f>
        <v>Danos previstos</v>
      </c>
      <c r="D21" s="141"/>
      <c r="E21" s="141"/>
      <c r="F21" s="141"/>
      <c r="G21" s="141"/>
    </row>
    <row r="22" spans="1:9" ht="14.25" x14ac:dyDescent="0.45">
      <c r="A22" s="5"/>
      <c r="B22" s="7"/>
      <c r="C22" s="122" t="str">
        <f>procedures_label</f>
        <v>Os animais serão normalmente utilizados em que procedimentos?</v>
      </c>
      <c r="D22" s="122"/>
      <c r="E22" s="122"/>
      <c r="F22" s="122"/>
      <c r="G22" s="74" t="s">
        <v>550</v>
      </c>
    </row>
    <row r="23" spans="1:9" ht="127.5" customHeight="1" x14ac:dyDescent="0.45">
      <c r="A23" s="5" t="s">
        <v>159</v>
      </c>
      <c r="B23" s="15" t="str">
        <f>IF(TRIM(C23)="","",C23)</f>
        <v/>
      </c>
      <c r="C23" s="118"/>
      <c r="D23" s="119"/>
      <c r="E23" s="119"/>
      <c r="F23" s="119"/>
      <c r="H23" s="35" t="str">
        <f>procedures_instr</f>
        <v>Em que procedimentos serão os animais normalmente utilizados (por exemplo injeções ou procedimentos cirúrgicos)? Indicar o número e a duração desses procedimentos.</v>
      </c>
      <c r="I23" s="30" t="str">
        <f>compulsory_field_tinstr&amp;" "&amp;maxLength_2500_tinstr</f>
        <v>Obrigatório. O comprimento máximo é de 2 500 carateres</v>
      </c>
    </row>
    <row r="24" spans="1:9" ht="14.25" x14ac:dyDescent="0.45">
      <c r="A24" s="5"/>
      <c r="B24" s="7"/>
      <c r="C24" s="117" t="str" cm="1">
        <f t="array" ref="C24">expectedImpacts_label</f>
        <v>Impactes/efeitos adversos esperados nos animais</v>
      </c>
      <c r="D24" s="117"/>
      <c r="E24" s="117"/>
      <c r="F24" s="117"/>
      <c r="G24" s="74" t="s">
        <v>550</v>
      </c>
    </row>
    <row r="25" spans="1:9" ht="127.5" customHeight="1" x14ac:dyDescent="0.45">
      <c r="A25" s="5" t="s">
        <v>160</v>
      </c>
      <c r="B25" s="15" t="str">
        <f>IF(TRIM(C25)="","",C25)</f>
        <v/>
      </c>
      <c r="C25" s="118"/>
      <c r="D25" s="119"/>
      <c r="E25" s="119"/>
      <c r="F25" s="119"/>
      <c r="H25" s="35" t="str">
        <f>expectedImpacts_instr</f>
        <v>Quais os impactes/efeitos adversos esperados nos animais — por exemplo dor, perda de peso, inatividade/mobilidade reduzida, tensão, comportamento anormal — e duração desses efeitos?</v>
      </c>
      <c r="I25" s="30" t="str">
        <f>compulsory_field_tinstr&amp;" "&amp;maxLength_2500_tinstr</f>
        <v>Obrigatório. O comprimento máximo é de 2 500 carateres</v>
      </c>
    </row>
    <row r="26" spans="1:9" ht="65.650000000000006" customHeight="1" x14ac:dyDescent="0.25">
      <c r="A26" s="5" t="s">
        <v>516</v>
      </c>
      <c r="C26" s="112" t="str">
        <f>expectedHarms_label</f>
        <v>Danos esperados</v>
      </c>
      <c r="D26" s="112"/>
      <c r="E26" s="112"/>
      <c r="F26" s="113"/>
      <c r="G26" s="74" t="s">
        <v>550</v>
      </c>
      <c r="H26" s="35" t="str">
        <f>expectedHarms_instr</f>
        <v>Que espécies e número de animais se prevê utilizar? Quais são as categorias de severidade previstas e o número de animais em cada uma delas (por espécie)?</v>
      </c>
      <c r="I26" s="30" t="str">
        <f>compulsory_field_tinstr&amp;" "&amp;expectedHarms_tinstr</f>
        <v>Obrigatório. Preencher a folha «Danos esperados». Preencher pelo menos uma linha.</v>
      </c>
    </row>
    <row r="27" spans="1:9" ht="30" x14ac:dyDescent="0.25">
      <c r="A27" s="5" t="s">
        <v>517</v>
      </c>
      <c r="C27" s="130" t="str">
        <f>fateList_label</f>
        <v>Destino dos animais mantidos vivos</v>
      </c>
      <c r="D27" s="130"/>
      <c r="E27" s="130"/>
      <c r="F27" s="130"/>
      <c r="G27" s="24"/>
      <c r="H27" s="35" t="str">
        <f>fateList_instr</f>
        <v>O que acontecerá aos animais mantidos vivos no final do procedimento?</v>
      </c>
      <c r="I27" s="30" t="str">
        <f>fateList_tinstr</f>
        <v xml:space="preserve">Preencher a folha «Destino dos animais mantidos vivos», se aplicável. </v>
      </c>
    </row>
    <row r="28" spans="1:9" x14ac:dyDescent="0.25">
      <c r="C28" s="142" t="str">
        <f>fateReasons_label</f>
        <v>Justificar o destino previsto dos animais após o procedimento</v>
      </c>
      <c r="D28" s="142"/>
      <c r="E28" s="142"/>
      <c r="F28" s="142"/>
      <c r="G28" s="74" t="s">
        <v>550</v>
      </c>
    </row>
    <row r="29" spans="1:9" ht="127.5" customHeight="1" x14ac:dyDescent="0.25">
      <c r="A29" s="5" t="s">
        <v>161</v>
      </c>
      <c r="B29" s="15" t="str">
        <f>IF(TRIM(C29)="","",C29)</f>
        <v/>
      </c>
      <c r="C29" s="118"/>
      <c r="D29" s="119"/>
      <c r="E29" s="119"/>
      <c r="F29" s="119"/>
      <c r="H29" s="35" t="str">
        <f>fateReasons_instr</f>
        <v>Justificar o destino previsto dos animais após o procedimento.</v>
      </c>
      <c r="I29" s="30" t="str">
        <f>compulsory_field_tinstr&amp;" "&amp;maxLength_2500_tinstr</f>
        <v>Obrigatório. O comprimento máximo é de 2 500 carateres</v>
      </c>
    </row>
    <row r="30" spans="1:9" x14ac:dyDescent="0.25">
      <c r="A30" s="5"/>
      <c r="B30" s="7"/>
      <c r="C30" s="141" t="str">
        <f>application_of_the_three_rs_label</f>
        <v>Aplicação do princípio dos três R</v>
      </c>
      <c r="D30" s="141"/>
      <c r="E30" s="141"/>
      <c r="F30" s="141"/>
      <c r="G30" s="141"/>
    </row>
    <row r="31" spans="1:9" x14ac:dyDescent="0.25">
      <c r="A31" s="5"/>
      <c r="B31" s="7"/>
      <c r="C31" s="141" t="str">
        <f>replacement_label</f>
        <v>1. Substituição</v>
      </c>
      <c r="D31" s="141"/>
      <c r="E31" s="141"/>
      <c r="F31" s="141"/>
      <c r="G31" s="74" t="s">
        <v>550</v>
      </c>
    </row>
    <row r="32" spans="1:9" ht="127.5" customHeight="1" x14ac:dyDescent="0.25">
      <c r="A32" s="5" t="s">
        <v>162</v>
      </c>
      <c r="B32" s="15" t="str">
        <f>IF(TRIM(C32)="","",C32)</f>
        <v/>
      </c>
      <c r="C32" s="118"/>
      <c r="D32" s="119"/>
      <c r="E32" s="119"/>
      <c r="F32" s="119"/>
      <c r="H32" s="35" t="str">
        <f>replacement_instr</f>
        <v>Indicar quais as alternativas disponíveis neste domínio sem recurso a animais e por que razão não podem ser utilizadas para os fins do projeto.</v>
      </c>
      <c r="I32" s="30" t="str">
        <f>compulsory_field_tinstr&amp;" "&amp;maxLength_2500_tinstr</f>
        <v>Obrigatório. O comprimento máximo é de 2 500 carateres</v>
      </c>
    </row>
    <row r="33" spans="1:9" x14ac:dyDescent="0.25">
      <c r="A33" s="5"/>
      <c r="B33" s="7"/>
      <c r="C33" s="131" t="str">
        <f>reduction_label</f>
        <v>2. Redução</v>
      </c>
      <c r="D33" s="131"/>
      <c r="E33" s="131"/>
      <c r="F33" s="131"/>
      <c r="G33" s="74" t="s">
        <v>550</v>
      </c>
    </row>
    <row r="34" spans="1:9" ht="150.75" customHeight="1" x14ac:dyDescent="0.25">
      <c r="A34" s="5" t="s">
        <v>163</v>
      </c>
      <c r="B34" s="15" t="str">
        <f>IF(TRIM(C34)="","",C34)</f>
        <v/>
      </c>
      <c r="C34" s="118"/>
      <c r="D34" s="119"/>
      <c r="E34" s="119"/>
      <c r="F34" s="119"/>
      <c r="H34" s="35" t="str">
        <f>reduction_instr</f>
        <v>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v>
      </c>
      <c r="I34" s="30" t="str">
        <f>compulsory_field_tinstr&amp;" "&amp;maxLength_2500_tinstr</f>
        <v>Obrigatório. O comprimento máximo é de 2 500 carateres</v>
      </c>
    </row>
    <row r="35" spans="1:9" x14ac:dyDescent="0.25">
      <c r="A35" s="5"/>
      <c r="B35" s="7"/>
      <c r="C35" s="131" t="str">
        <f>refinement_label</f>
        <v>3. Refinamento</v>
      </c>
      <c r="D35" s="131"/>
      <c r="E35" s="131"/>
      <c r="F35" s="131"/>
      <c r="G35" s="74" t="s">
        <v>550</v>
      </c>
    </row>
    <row r="36" spans="1:9" ht="127.5" customHeight="1" x14ac:dyDescent="0.25">
      <c r="A36" s="5" t="s">
        <v>164</v>
      </c>
      <c r="B36" s="15" t="str">
        <f>IF(TRIM(C36)="","",C36)</f>
        <v/>
      </c>
      <c r="C36" s="118"/>
      <c r="D36" s="119"/>
      <c r="E36" s="119"/>
      <c r="F36" s="119"/>
      <c r="H36" s="35" t="str">
        <f>refinement_instr</f>
        <v>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v>
      </c>
      <c r="I36" s="30" t="str">
        <f>compulsory_field_tinstr&amp;" "&amp;maxLength_2500_tinstr</f>
        <v>Obrigatório. O comprimento máximo é de 2 500 carateres</v>
      </c>
    </row>
    <row r="37" spans="1:9" x14ac:dyDescent="0.25">
      <c r="A37" s="5"/>
      <c r="B37" s="7"/>
      <c r="C37" s="117" t="str">
        <f>speciesChoiceExplanation_label</f>
        <v>Explicar a escolha das espécies e as fases de desenvolvimento correspondentes</v>
      </c>
      <c r="D37" s="117"/>
      <c r="E37" s="117"/>
      <c r="F37" s="117"/>
      <c r="G37" s="74" t="s">
        <v>550</v>
      </c>
    </row>
    <row r="38" spans="1:9" ht="127.5" customHeight="1" x14ac:dyDescent="0.25">
      <c r="A38" s="5" t="s">
        <v>165</v>
      </c>
      <c r="B38" s="15" t="str">
        <f>IF(TRIM(C38)="","",C38)</f>
        <v/>
      </c>
      <c r="C38" s="118"/>
      <c r="D38" s="119"/>
      <c r="E38" s="119"/>
      <c r="F38" s="119"/>
      <c r="H38" s="35"/>
      <c r="I38" s="30" t="str">
        <f>compulsory_field_tinstr&amp;" "&amp;maxLength_2500_tinstr</f>
        <v>Obrigatório. O comprimento máximo é de 2 500 carateres</v>
      </c>
    </row>
    <row r="39" spans="1:9" ht="30" x14ac:dyDescent="0.25">
      <c r="A39" s="5"/>
      <c r="B39" s="7"/>
      <c r="C39" s="120" t="str">
        <f>project_selected_for_ra_label</f>
        <v>Projeto selecionado para avaliação retrospetiva</v>
      </c>
      <c r="D39" s="120"/>
      <c r="E39" s="120"/>
      <c r="F39" s="120"/>
      <c r="G39" s="22"/>
      <c r="H39" s="35" t="str">
        <f>compulsory_field_for_some_tinstr</f>
        <v>Aplicável aos Estados-Membros em que estas informações constituem obrigação legal.</v>
      </c>
      <c r="I39" s="30" t="str">
        <f>to_be_filled_in_by_authority_mssg</f>
        <v>A preencher pela autoridade competente.</v>
      </c>
    </row>
    <row r="40" spans="1:9" x14ac:dyDescent="0.25">
      <c r="A40" s="5" t="s">
        <v>166</v>
      </c>
      <c r="B40" s="4" t="str">
        <f>IF(TRIM(D40)="","",VALUE(MID(D40,SEARCH("[", D40)+1,SEARCH("]",D40)-SEARCH("[",D40)-1)))</f>
        <v/>
      </c>
      <c r="C40" s="16" t="str">
        <f>raSelected_label</f>
        <v>Projeto selecionado para AR?</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Prazo para AR</v>
      </c>
      <c r="D41" s="41"/>
      <c r="E41" s="116" t="s">
        <v>63</v>
      </c>
      <c r="F41" s="116"/>
      <c r="G41" s="75" t="str">
        <f>IF($B$40=1,"*","")</f>
        <v/>
      </c>
      <c r="H41" s="35"/>
      <c r="I41" s="30" t="str">
        <f>IF($B$40=1,compulsory_field_tinstr&amp;" "&amp;date_format_tinstr,"")</f>
        <v/>
      </c>
    </row>
    <row r="42" spans="1:9" x14ac:dyDescent="0.25">
      <c r="A42" s="5"/>
      <c r="B42" s="26"/>
      <c r="C42" s="143" t="str">
        <f>ra_reasons_label</f>
        <v>Justificação da necessidade de avaliação retrospetiva</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Compreende procedimentos «severos»</v>
      </c>
      <c r="E43" s="144"/>
      <c r="F43" s="19"/>
      <c r="G43" s="22"/>
    </row>
    <row r="44" spans="1:9" ht="14.25" customHeight="1" x14ac:dyDescent="0.25">
      <c r="A44" s="5" t="s">
        <v>169</v>
      </c>
      <c r="B44" s="6" t="str">
        <f t="shared" si="2"/>
        <v/>
      </c>
      <c r="C44" s="21"/>
      <c r="D44" s="128" t="str">
        <f>nhpUse_label</f>
        <v>Utiliza primatas não humanos</v>
      </c>
      <c r="E44" s="128"/>
      <c r="F44" s="19" t="s">
        <v>6</v>
      </c>
      <c r="G44" s="22"/>
    </row>
    <row r="45" spans="1:9" x14ac:dyDescent="0.25">
      <c r="A45" s="5" t="s">
        <v>170</v>
      </c>
      <c r="B45" s="6" t="str">
        <f t="shared" si="2"/>
        <v/>
      </c>
      <c r="C45" s="28" t="str">
        <f>IF((B47&lt;&gt;"")*AND(B45&lt;&gt;1),inconsistent_value_mssg,"")</f>
        <v/>
      </c>
      <c r="D45" s="128" t="str">
        <f>other_label</f>
        <v>Outro motivo</v>
      </c>
      <c r="E45" s="128"/>
      <c r="F45" s="19"/>
      <c r="G45" s="22"/>
    </row>
    <row r="46" spans="1:9" s="23" customFormat="1" x14ac:dyDescent="0.25">
      <c r="A46" s="5"/>
      <c r="B46" s="6"/>
      <c r="C46" s="122" t="str">
        <f>otherExplanation_label</f>
        <v>Explicação do «outro motivo» para a avaliação retrospetiva</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Campos adicionais</v>
      </c>
      <c r="D48" s="131"/>
      <c r="E48" s="131"/>
      <c r="F48" s="131"/>
      <c r="I48" s="30" t="str">
        <f>additional_fields_tinstr</f>
        <v>Um campo pode ou não ser aplicável dependendo das regras nacionais.</v>
      </c>
    </row>
    <row r="49" spans="1:9" s="42" customFormat="1" ht="31.9" customHeight="1" x14ac:dyDescent="0.25">
      <c r="A49" s="5" t="s">
        <v>518</v>
      </c>
      <c r="B49" s="15" t="str">
        <f>IF(TRIM(D49)="","",D49)</f>
        <v/>
      </c>
      <c r="C49" s="43" t="str">
        <f>field1_label</f>
        <v>Campo nacional 1</v>
      </c>
      <c r="D49" s="119"/>
      <c r="E49" s="119"/>
      <c r="F49" s="119"/>
      <c r="G49" s="10"/>
      <c r="H49" s="35"/>
      <c r="I49" s="30" t="str">
        <f>not_published_instr&amp;" "&amp;maxLength_2500_tinstr</f>
        <v>Este campo não será publicado. O comprimento máximo é de 2 500 carateres</v>
      </c>
    </row>
    <row r="50" spans="1:9" s="42" customFormat="1" ht="31.5" customHeight="1" x14ac:dyDescent="0.25">
      <c r="A50" s="5" t="s">
        <v>519</v>
      </c>
      <c r="B50" s="15" t="str">
        <f t="shared" ref="B50:B51" si="3">IF(TRIM(D50)="","",D50)</f>
        <v/>
      </c>
      <c r="C50" s="43" t="str">
        <f>field2_label</f>
        <v>Campo nacional 2</v>
      </c>
      <c r="D50" s="119"/>
      <c r="E50" s="119"/>
      <c r="F50" s="119"/>
      <c r="G50" s="10"/>
      <c r="H50" s="35"/>
      <c r="I50" s="30" t="str">
        <f>not_published_instr&amp;" "&amp;maxLength_2500_tinstr</f>
        <v>Este campo não será publicado. O comprimento máximo é de 2 500 carateres</v>
      </c>
    </row>
    <row r="51" spans="1:9" s="42" customFormat="1" ht="30.4" customHeight="1" x14ac:dyDescent="0.25">
      <c r="A51" s="5" t="s">
        <v>520</v>
      </c>
      <c r="B51" s="15" t="str">
        <f t="shared" si="3"/>
        <v/>
      </c>
      <c r="C51" s="43" t="str">
        <f>field3_label</f>
        <v>Campo nacional 3</v>
      </c>
      <c r="D51" s="119"/>
      <c r="E51" s="119"/>
      <c r="F51" s="119"/>
      <c r="G51" s="10"/>
      <c r="H51" s="35"/>
      <c r="I51" s="30" t="str">
        <f>not_published_instr&amp;" "&amp;maxLength_2500_tinstr</f>
        <v>Este campo não será publicado. O comprimento máximo é de 2 500 carateres</v>
      </c>
    </row>
    <row r="52" spans="1:9" s="50" customFormat="1" ht="30.4" customHeight="1" x14ac:dyDescent="0.25">
      <c r="A52" s="5" t="s">
        <v>521</v>
      </c>
      <c r="B52" s="15" t="str">
        <f t="shared" ref="B52:B53" si="4">IF(TRIM(D52)="","",D52)</f>
        <v/>
      </c>
      <c r="C52" s="51" t="str">
        <f>field4_label</f>
        <v>Campo nacional 4</v>
      </c>
      <c r="D52" s="119"/>
      <c r="E52" s="119"/>
      <c r="F52" s="119"/>
      <c r="G52" s="10"/>
      <c r="H52" s="35"/>
      <c r="I52" s="30" t="str">
        <f>not_published_instr&amp;" "&amp;maxLength_2500_tinstr</f>
        <v>Este campo não será publicado. O comprimento máximo é de 2 500 carateres</v>
      </c>
    </row>
    <row r="53" spans="1:9" s="50" customFormat="1" ht="30.4" customHeight="1" x14ac:dyDescent="0.25">
      <c r="A53" s="5" t="s">
        <v>522</v>
      </c>
      <c r="B53" s="15" t="str">
        <f t="shared" si="4"/>
        <v/>
      </c>
      <c r="C53" s="51" t="str">
        <f>field5_label</f>
        <v>Campo nacional 5</v>
      </c>
      <c r="D53" s="119"/>
      <c r="E53" s="119"/>
      <c r="F53" s="119"/>
      <c r="G53" s="10"/>
      <c r="H53" s="35"/>
      <c r="I53" s="30" t="str">
        <f>not_published_instr&amp;" "&amp;maxLength_2500_tinstr</f>
        <v>Este campo não será publicado. O comprimento máximo é de 2 500 carateres</v>
      </c>
    </row>
    <row r="54" spans="1:9" s="42" customFormat="1" x14ac:dyDescent="0.25">
      <c r="A54" s="5" t="s">
        <v>523</v>
      </c>
      <c r="B54" s="26" t="str">
        <f>IF(TRIM(D54)="","",D54)</f>
        <v/>
      </c>
      <c r="C54" s="43" t="str">
        <f>projectStartDate_label</f>
        <v>Data de início do projeto</v>
      </c>
      <c r="D54" s="41"/>
      <c r="E54" s="116" t="s">
        <v>63</v>
      </c>
      <c r="F54" s="116"/>
      <c r="G54" s="22" t="str">
        <f>project_start_end_date</f>
        <v/>
      </c>
      <c r="H54" s="35"/>
      <c r="I54" s="30" t="str">
        <f>not_published_instr&amp;" "&amp;date_format_tinstr</f>
        <v>Este campo não será publicado. O formato é dd-mm-aaaa ou dd/mm/aaaa, consoante as definições do sistema (por exemplo, 27-05-2022 ou 27/05/2022)</v>
      </c>
    </row>
    <row r="55" spans="1:9" s="42" customFormat="1" x14ac:dyDescent="0.25">
      <c r="A55" s="5" t="s">
        <v>524</v>
      </c>
      <c r="B55" s="26" t="str">
        <f>IF(TRIM(D55)="","",D55)</f>
        <v/>
      </c>
      <c r="C55" s="43" t="str">
        <f>projectEndDate_label</f>
        <v>Data de conclusão do projeto</v>
      </c>
      <c r="D55" s="41"/>
      <c r="E55" s="116" t="s">
        <v>63</v>
      </c>
      <c r="F55" s="116"/>
      <c r="G55" s="22" t="str">
        <f>project_start_end_date</f>
        <v/>
      </c>
      <c r="H55" s="35"/>
      <c r="I55" s="30" t="str">
        <f>not_published_instr&amp;" "&amp;date_format_tinstr</f>
        <v>Este campo não será publicado. O formato é dd-mm-aaaa ou dd/mm/aaaa, consoante as definições do sistema (por exemplo, 27-05-2022 ou 27/05/2022)</v>
      </c>
    </row>
    <row r="56" spans="1:9" s="42" customFormat="1" x14ac:dyDescent="0.25">
      <c r="A56" s="5" t="s">
        <v>525</v>
      </c>
      <c r="B56" s="26" t="str">
        <f>IF(TRIM(D56)="","",D56)</f>
        <v/>
      </c>
      <c r="C56" s="43" t="str">
        <f>projectApprovalDate_label</f>
        <v>Data de aprovação do projeto</v>
      </c>
      <c r="D56" s="41"/>
      <c r="E56" s="116" t="s">
        <v>63</v>
      </c>
      <c r="F56" s="116"/>
      <c r="G56" s="22" t="str">
        <f>project_approval_date</f>
        <v/>
      </c>
      <c r="H56" s="35"/>
      <c r="I56" s="30" t="str">
        <f>not_published_instr&amp;" "&amp;to_be_filled_in_by_authority_mssg&amp;" "&amp;date_format_tinstr</f>
        <v>Este campo não será publicado. A preencher pela autoridade competente. O formato é dd-mm-aaaa ou dd/mm/aaaa, consoante as definições do sistema (por exemplo, 27-05-2022 ou 27/05/2022)</v>
      </c>
    </row>
    <row r="57" spans="1:9" s="42" customFormat="1" x14ac:dyDescent="0.25">
      <c r="A57" s="5" t="s">
        <v>526</v>
      </c>
      <c r="B57" s="7" t="str">
        <f>IF(TRIM(D57)="","",D57)</f>
        <v/>
      </c>
      <c r="C57" s="43" t="str">
        <f>ICD_code_label &amp; " 1"</f>
        <v>Código CID 1</v>
      </c>
      <c r="D57" s="73"/>
      <c r="E57" s="116" t="s">
        <v>63</v>
      </c>
      <c r="F57" s="116"/>
      <c r="G57" s="22"/>
      <c r="H57" s="35"/>
      <c r="I57" s="30" t="str">
        <f>not_published_instr&amp;" "&amp;ICD_code_instr&amp;" "&amp;ICD_code_tinstr</f>
        <v>Este campo não será publicado. Código de Classificação Internacional de Doenças (CID). Código com até 4 carateres.</v>
      </c>
    </row>
    <row r="58" spans="1:9" x14ac:dyDescent="0.25">
      <c r="A58" s="5" t="s">
        <v>527</v>
      </c>
      <c r="B58" s="7" t="str">
        <f t="shared" ref="B58:B60" si="5">IF(TRIM(D58)="","",D58)</f>
        <v/>
      </c>
      <c r="C58" s="70" t="str">
        <f>ICD_code_label &amp; " 2"</f>
        <v>Código CID 2</v>
      </c>
      <c r="D58" s="73"/>
      <c r="E58" s="116" t="s">
        <v>63</v>
      </c>
      <c r="F58" s="116"/>
      <c r="G58" s="22"/>
      <c r="H58" s="35"/>
      <c r="I58" s="30" t="str">
        <f>not_published_instr&amp;" "&amp;ICD_code_instr&amp;" "&amp;ICD_code_tinstr</f>
        <v>Este campo não será publicado. Código de Classificação Internacional de Doenças (CID). Código com até 4 carateres.</v>
      </c>
    </row>
    <row r="59" spans="1:9" x14ac:dyDescent="0.25">
      <c r="A59" s="5" t="s">
        <v>528</v>
      </c>
      <c r="B59" s="7" t="str">
        <f t="shared" si="5"/>
        <v/>
      </c>
      <c r="C59" s="70" t="str">
        <f>ICD_code_label &amp; " 3"</f>
        <v>Código CID 3</v>
      </c>
      <c r="D59" s="73"/>
      <c r="E59" s="116" t="s">
        <v>63</v>
      </c>
      <c r="F59" s="116"/>
      <c r="G59" s="22"/>
      <c r="H59" s="35"/>
      <c r="I59" s="30" t="str">
        <f>not_published_instr&amp;" "&amp;ICD_code_instr&amp;" "&amp;ICD_code_tinstr</f>
        <v>Este campo não será publicado. Código de Classificação Internacional de Doenças (CID). Código com até 4 carateres.</v>
      </c>
    </row>
    <row r="60" spans="1:9" ht="28.9" customHeight="1" x14ac:dyDescent="0.25">
      <c r="A60" s="5" t="s">
        <v>532</v>
      </c>
      <c r="B60" s="15" t="str">
        <f t="shared" si="5"/>
        <v/>
      </c>
      <c r="C60" s="72" t="str">
        <f>ntsPreviousVersionExternalLink_label</f>
        <v>Ligação para a versão anterior do RNT exterior ao sistema da Comissão Europeia</v>
      </c>
      <c r="D60" s="123"/>
      <c r="E60" s="123"/>
      <c r="F60" s="123"/>
      <c r="H60" s="35"/>
      <c r="I60" s="30" t="str">
        <f>ntsPreviousVersionExternalLink_instr&amp;" "&amp;maxLength_500_tinstr</f>
        <v>A utilizar no período de transição em que a versão anterior do RNT possa não existir no sistema da Comissão Europeia. O comprimento máximo é de 500 carateres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5" x14ac:dyDescent="0.25"/>
  <cols>
    <col min="1" max="1" width="108.28515625" customWidth="1"/>
  </cols>
  <sheetData>
    <row r="1" spans="1:1" ht="23.25" x14ac:dyDescent="0.45">
      <c r="A1" s="36" t="str">
        <f>projectPurposes_label</f>
        <v>Finalidade(s) do projeto</v>
      </c>
    </row>
    <row r="2" spans="1:1" ht="15" hidden="1" customHeight="1" x14ac:dyDescent="0.45">
      <c r="A2" s="33" t="s">
        <v>491</v>
      </c>
    </row>
    <row r="3" spans="1:1" ht="14.25" x14ac:dyDescent="0.45">
      <c r="A3" s="8"/>
    </row>
    <row r="4" spans="1:1" ht="14.25" x14ac:dyDescent="0.45">
      <c r="A4" s="8"/>
    </row>
    <row r="5" spans="1:1" ht="14.25" x14ac:dyDescent="0.45">
      <c r="A5" s="8"/>
    </row>
    <row r="6" spans="1:1" ht="14.25" x14ac:dyDescent="0.45">
      <c r="A6" s="8"/>
    </row>
    <row r="7" spans="1:1" ht="14.25" x14ac:dyDescent="0.45">
      <c r="A7" s="8"/>
    </row>
    <row r="8" spans="1:1" ht="14.25" x14ac:dyDescent="0.45">
      <c r="A8" s="8"/>
    </row>
    <row r="9" spans="1:1" ht="14.25" x14ac:dyDescent="0.45">
      <c r="A9" s="8"/>
    </row>
    <row r="10" spans="1:1" ht="14.25" x14ac:dyDescent="0.45">
      <c r="A10" s="8"/>
    </row>
    <row r="11" spans="1:1" ht="14.25" x14ac:dyDescent="0.45">
      <c r="A11" s="8"/>
    </row>
    <row r="12" spans="1:1" ht="14.25" x14ac:dyDescent="0.45">
      <c r="A12" s="8"/>
    </row>
    <row r="13" spans="1:1" ht="14.25" x14ac:dyDescent="0.45">
      <c r="A13" s="8"/>
    </row>
    <row r="14" spans="1:1" ht="14.25" x14ac:dyDescent="0.45">
      <c r="A14" s="8"/>
    </row>
    <row r="15" spans="1:1" ht="14.25" x14ac:dyDescent="0.45">
      <c r="A15" s="8"/>
    </row>
    <row r="16" spans="1:1" ht="14.25" x14ac:dyDescent="0.45">
      <c r="A16" s="8"/>
    </row>
    <row r="17" spans="1:1" ht="14.25" x14ac:dyDescent="0.45">
      <c r="A17" s="8"/>
    </row>
    <row r="18" spans="1:1" ht="14.25" x14ac:dyDescent="0.45">
      <c r="A18" s="8"/>
    </row>
    <row r="19" spans="1:1" ht="14.25" x14ac:dyDescent="0.45">
      <c r="A19" s="8"/>
    </row>
    <row r="20" spans="1:1" ht="14.25" x14ac:dyDescent="0.45">
      <c r="A20" s="8"/>
    </row>
    <row r="21" spans="1:1" ht="14.25" x14ac:dyDescent="0.45">
      <c r="A21" s="8"/>
    </row>
    <row r="22" spans="1:1" ht="14.25" x14ac:dyDescent="0.45">
      <c r="A22" s="8"/>
    </row>
    <row r="23" spans="1:1" ht="14.25" x14ac:dyDescent="0.45">
      <c r="A23" s="8"/>
    </row>
    <row r="24" spans="1:1" ht="14.25" x14ac:dyDescent="0.45">
      <c r="A24" s="8"/>
    </row>
    <row r="25" spans="1:1" ht="14.25" x14ac:dyDescent="0.45">
      <c r="A25" s="8"/>
    </row>
    <row r="26" spans="1:1" ht="14.25" x14ac:dyDescent="0.45">
      <c r="A26" s="8"/>
    </row>
    <row r="27" spans="1:1" ht="14.25" x14ac:dyDescent="0.45">
      <c r="A27" s="8"/>
    </row>
    <row r="28" spans="1:1" ht="14.25" x14ac:dyDescent="0.45">
      <c r="A28" s="8"/>
    </row>
    <row r="29" spans="1:1" ht="14.25" x14ac:dyDescent="0.45">
      <c r="A29" s="8"/>
    </row>
    <row r="30" spans="1:1" ht="14.25" x14ac:dyDescent="0.45">
      <c r="A30" s="8"/>
    </row>
    <row r="31" spans="1:1" ht="14.25" x14ac:dyDescent="0.45">
      <c r="A31" s="8"/>
    </row>
    <row r="32" spans="1:1" ht="14.25" x14ac:dyDescent="0.45">
      <c r="A32" s="8"/>
    </row>
    <row r="33" spans="1:1" ht="14.25" x14ac:dyDescent="0.45">
      <c r="A33" s="8"/>
    </row>
    <row r="34" spans="1:1" ht="14.25" x14ac:dyDescent="0.45">
      <c r="A34" s="8"/>
    </row>
    <row r="35" spans="1:1" ht="14.25" x14ac:dyDescent="0.45">
      <c r="A35" s="8"/>
    </row>
    <row r="36" spans="1:1" ht="14.25" x14ac:dyDescent="0.45">
      <c r="A36" s="8"/>
    </row>
    <row r="37" spans="1:1" ht="14.25" x14ac:dyDescent="0.45">
      <c r="A37" s="8"/>
    </row>
    <row r="38" spans="1:1" ht="14.25" x14ac:dyDescent="0.45">
      <c r="A38" s="8"/>
    </row>
    <row r="39" spans="1:1" ht="14.25" x14ac:dyDescent="0.45">
      <c r="A39" s="8"/>
    </row>
    <row r="40" spans="1:1" ht="14.25" x14ac:dyDescent="0.45">
      <c r="A40" s="8"/>
    </row>
    <row r="41" spans="1:1" ht="14.25" x14ac:dyDescent="0.45">
      <c r="A41" s="8"/>
    </row>
    <row r="42" spans="1:1" ht="14.25" x14ac:dyDescent="0.45">
      <c r="A42" s="8"/>
    </row>
    <row r="43" spans="1:1" ht="14.25" x14ac:dyDescent="0.45">
      <c r="A43" s="8"/>
    </row>
    <row r="44" spans="1:1" ht="14.25" x14ac:dyDescent="0.4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75">
      <c r="A1" s="36" t="str">
        <f>expectedHarms_label</f>
        <v>Danos esperados</v>
      </c>
      <c r="B1" s="145" t="str">
        <f>numbers_per_severity_label</f>
        <v>Número estimado por severidade</v>
      </c>
      <c r="C1" s="145"/>
      <c r="D1" s="145"/>
      <c r="E1" s="145"/>
      <c r="F1" s="71"/>
      <c r="G1" s="37"/>
    </row>
    <row r="2" spans="1:8" ht="75" customHeight="1" thickBot="1" x14ac:dyDescent="0.5">
      <c r="A2" s="108" t="str">
        <f>species_label</f>
        <v>Espécie</v>
      </c>
      <c r="B2" s="109" t="str">
        <f>nonRecovery_label</f>
        <v>Não recuperação</v>
      </c>
      <c r="C2" s="109" t="str">
        <f>mild_label</f>
        <v>Ligeira</v>
      </c>
      <c r="D2" s="109" t="str">
        <f>moderate_label</f>
        <v>Moderada</v>
      </c>
      <c r="E2" s="109" t="str">
        <f>severe_label</f>
        <v>Severa</v>
      </c>
      <c r="F2" s="109" t="str">
        <f>custom_severity_label</f>
        <v>Severidade específica do EM</v>
      </c>
    </row>
    <row r="3" spans="1:8" ht="13.5" hidden="1" customHeight="1" x14ac:dyDescent="0.45">
      <c r="A3" s="33" t="s">
        <v>179</v>
      </c>
      <c r="B3" s="39" t="s">
        <v>180</v>
      </c>
      <c r="C3" s="39" t="s">
        <v>181</v>
      </c>
      <c r="D3" s="39" t="s">
        <v>182</v>
      </c>
      <c r="E3" s="39" t="s">
        <v>183</v>
      </c>
      <c r="F3" s="39" t="s">
        <v>546</v>
      </c>
    </row>
    <row r="4" spans="1:8" ht="14.25" x14ac:dyDescent="0.4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ht="14.25" x14ac:dyDescent="0.4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ht="14.25" x14ac:dyDescent="0.4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ht="14.25" x14ac:dyDescent="0.4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ht="14.25" x14ac:dyDescent="0.4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ht="14.25" x14ac:dyDescent="0.4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ht="14.25" x14ac:dyDescent="0.4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ht="14.25" x14ac:dyDescent="0.4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ht="14.25" x14ac:dyDescent="0.4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ht="14.25" x14ac:dyDescent="0.4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ht="14.25" x14ac:dyDescent="0.4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ht="14.25" x14ac:dyDescent="0.4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ht="14.25" x14ac:dyDescent="0.4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ht="14.25" x14ac:dyDescent="0.4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ht="14.25" x14ac:dyDescent="0.4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ht="14.25" x14ac:dyDescent="0.4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ht="14.25" x14ac:dyDescent="0.4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ht="14.25" x14ac:dyDescent="0.4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ht="14.25" x14ac:dyDescent="0.4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ht="14.25" x14ac:dyDescent="0.4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ht="14.25" x14ac:dyDescent="0.4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ht="14.25" x14ac:dyDescent="0.4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ht="14.25" x14ac:dyDescent="0.4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ht="14.25" x14ac:dyDescent="0.4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ht="14.25" x14ac:dyDescent="0.4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ht="14.25" x14ac:dyDescent="0.4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ht="14.25" x14ac:dyDescent="0.4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ht="14.25" x14ac:dyDescent="0.4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ht="14.25" x14ac:dyDescent="0.4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ht="14.25" x14ac:dyDescent="0.4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ht="14.25" x14ac:dyDescent="0.4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ht="14.25" x14ac:dyDescent="0.4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ht="14.25" x14ac:dyDescent="0.4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ht="14.25" x14ac:dyDescent="0.4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ht="14.25" x14ac:dyDescent="0.4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ht="14.25" x14ac:dyDescent="0.4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7">
      <c r="A1" s="110" t="str">
        <f>fateList_label</f>
        <v>Destino dos animais mantidos vivos</v>
      </c>
      <c r="B1" s="146" t="str">
        <f>numbers_per_fate_label</f>
        <v>Número estimado de animais a reutilizar, a devolver ao seu habitat/sistema zootécnico ou a realojar</v>
      </c>
      <c r="C1" s="146"/>
      <c r="D1" s="146"/>
      <c r="E1" s="37"/>
    </row>
    <row r="2" spans="1:6" ht="44.25" customHeight="1" thickBot="1" x14ac:dyDescent="0.5">
      <c r="A2" s="38" t="str">
        <f>species_label</f>
        <v>Espécie</v>
      </c>
      <c r="B2" s="109" t="str">
        <f>reused_label</f>
        <v>Reutilizado</v>
      </c>
      <c r="C2" s="109" t="str">
        <f>returned_label</f>
        <v>Devolvido</v>
      </c>
      <c r="D2" s="109" t="str">
        <f>rehomed_label</f>
        <v>Realojado</v>
      </c>
    </row>
    <row r="3" spans="1:6" ht="15.4" hidden="1" customHeight="1" x14ac:dyDescent="0.45">
      <c r="A3" s="9" t="s">
        <v>179</v>
      </c>
      <c r="B3" s="9" t="s">
        <v>315</v>
      </c>
      <c r="C3" s="9" t="s">
        <v>316</v>
      </c>
      <c r="D3" s="9" t="s">
        <v>317</v>
      </c>
    </row>
    <row r="4" spans="1:6" ht="14.25" x14ac:dyDescent="0.4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ht="14.25" x14ac:dyDescent="0.4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ht="14.25" x14ac:dyDescent="0.4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ht="14.25" x14ac:dyDescent="0.4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ht="14.25" x14ac:dyDescent="0.4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ht="14.25" x14ac:dyDescent="0.4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ht="14.25" x14ac:dyDescent="0.4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ht="14.25" x14ac:dyDescent="0.4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ht="14.25" x14ac:dyDescent="0.4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ht="14.25" x14ac:dyDescent="0.4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ht="14.25" x14ac:dyDescent="0.4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ht="14.25" x14ac:dyDescent="0.4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ht="14.25" x14ac:dyDescent="0.4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ht="14.25" x14ac:dyDescent="0.4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ht="14.25" x14ac:dyDescent="0.4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ht="14.25" x14ac:dyDescent="0.4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ht="14.25" x14ac:dyDescent="0.4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ht="14.25" x14ac:dyDescent="0.4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ht="14.25" x14ac:dyDescent="0.4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ht="14.25" x14ac:dyDescent="0.4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ht="14.25" x14ac:dyDescent="0.4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ht="14.25" x14ac:dyDescent="0.4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ht="14.25" x14ac:dyDescent="0.4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ht="14.25" x14ac:dyDescent="0.4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ht="14.25" x14ac:dyDescent="0.4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ht="14.25" x14ac:dyDescent="0.4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ht="14.25" x14ac:dyDescent="0.4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ht="14.25" x14ac:dyDescent="0.4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ht="14.25" x14ac:dyDescent="0.4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ht="14.25" x14ac:dyDescent="0.4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ht="14.25" x14ac:dyDescent="0.4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ht="14.25" x14ac:dyDescent="0.4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ht="14.25" x14ac:dyDescent="0.4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ht="14.25" x14ac:dyDescent="0.4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ht="14.25" x14ac:dyDescent="0.4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ht="14.25" x14ac:dyDescent="0.4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ht="14.25" x14ac:dyDescent="0.4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4.65" thickBot="1" x14ac:dyDescent="0.5"/>
    <row r="2" spans="1:28" s="53" customFormat="1" ht="14.65" thickBot="1" x14ac:dyDescent="0.5">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4.65" thickBot="1" x14ac:dyDescent="0.5">
      <c r="D3" s="48"/>
      <c r="E3" s="48"/>
      <c r="F3" s="48"/>
      <c r="G3" s="48"/>
      <c r="H3" s="48"/>
      <c r="I3" s="48"/>
      <c r="J3" s="48"/>
      <c r="K3" s="48"/>
      <c r="L3" s="48"/>
      <c r="M3" s="48"/>
      <c r="N3" s="48"/>
      <c r="O3" s="48"/>
      <c r="P3" s="48"/>
      <c r="Q3" s="48"/>
      <c r="R3" s="48"/>
      <c r="S3" s="48"/>
      <c r="T3" s="48"/>
      <c r="U3" s="48"/>
      <c r="V3" s="48"/>
      <c r="W3" s="48"/>
      <c r="X3" s="48"/>
      <c r="Y3" s="48"/>
      <c r="Z3" s="48"/>
      <c r="AA3" s="48"/>
      <c r="AB3" s="48"/>
    </row>
    <row r="4" spans="1:28" ht="14.25" x14ac:dyDescent="0.4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Investigação fundamental</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Investigação translacional ou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Utilização regulamentar e produção de rotina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Proteção do ambiente natural no interesse da saúde ou do bem-estar humanos ou dos animais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Preservação de espécies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Ensino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Formação para aquisição, manutenção ou melhoramento de qualificações profissionais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Medicina legal</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Manutenção de colónias de animais geneticamente alterados estabelecidos, não utilizados noutros procedimentos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Finalidade não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4.65" thickBot="1" x14ac:dyDescent="0.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ht="14.25" x14ac:dyDescent="0.4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Oncologia</v>
      </c>
      <c r="C17" s="9" t="str">
        <f>CONCATENATE(B$5,": ",B17," [",A17,"]")</f>
        <v>Investigação fundamental: Oncologia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e linfático</v>
      </c>
      <c r="C18" s="9" t="str">
        <f t="shared" ref="C18:C30" si="5">CONCATENATE(B$5,": ",B18," [",A18,"]")</f>
        <v>Investigação fundamental: Sistema cardiovascular, sanguíneo e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nervoso</v>
      </c>
      <c r="C19" s="9" t="str">
        <f t="shared" si="5"/>
        <v>Investigação fundamental: Sistema nervoso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respiratório</v>
      </c>
      <c r="C20" s="9" t="str">
        <f t="shared" si="5"/>
        <v>Investigação fundamental: Sistema respiratório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incluindo o fígado</v>
      </c>
      <c r="C21" s="9" t="str">
        <f t="shared" si="5"/>
        <v>Investigação fundamental: Sistema gastrointestinal, incluindo o fígado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Investigação fundamental: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imunitário</v>
      </c>
      <c r="C23" s="9" t="str">
        <f t="shared" si="5"/>
        <v>Investigação fundamental: Sistema imunitário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urogenital/reprodutor</v>
      </c>
      <c r="C24" s="9" t="str">
        <f t="shared" si="5"/>
        <v>Investigação fundamental: Sistema urogenital/reprodutor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Órgãos sensoriais (pele, olhos e ouvidos)</v>
      </c>
      <c r="C25" s="9" t="str">
        <f t="shared" si="5"/>
        <v>Investigação fundamental: Órgãos sensoriais (pele, olhos e ouvidos)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endócrino/metabolismo</v>
      </c>
      <c r="C26" s="9" t="str">
        <f t="shared" si="5"/>
        <v>Investigação fundamental: Sistema endócrino/metabolismo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Biologia do desenvolvimento</v>
      </c>
      <c r="C27" s="9" t="str">
        <f t="shared" si="5"/>
        <v>Investigação fundamental: Biologia do desenvolvimento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Multissistémico</v>
      </c>
      <c r="C28" s="9" t="str">
        <f t="shared" si="5"/>
        <v>Investigação fundamental: Multissistémico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Etologia/Comportamento animal/Biologia animal</v>
      </c>
      <c r="C29" s="9" t="str">
        <f t="shared" si="5"/>
        <v>Investigação fundamental: Etologia/Comportamento animal/Biologia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Outros tipos de investigação fundamental</v>
      </c>
      <c r="C30" s="9" t="str">
        <f t="shared" si="5"/>
        <v>Investigação fundamental: Outros tipos de investigação fundamental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Cancro humano</v>
      </c>
      <c r="C31" s="9" t="str">
        <f>CONCATENATE(B$6,": ",B31," [",A31,"]")</f>
        <v>Investigação translacional ou aplicada: Cancro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Patologias infecciosas humanas</v>
      </c>
      <c r="C32" s="9" t="str">
        <f t="shared" ref="C32:C48" si="6">CONCATENATE(B$6,": ",B32," [",A32,"]")</f>
        <v>Investigação translacional ou aplicada: Patologias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Patologias cardiovasculares humanas</v>
      </c>
      <c r="C33" s="9" t="str">
        <f t="shared" si="6"/>
        <v>Investigação translacional ou aplicada: Patologias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Perturbações do sistema nervoso e psiquiátricas humanas</v>
      </c>
      <c r="C34" s="9" t="str">
        <f t="shared" si="6"/>
        <v>Investigação translacional ou aplicada: Perturbações do sistema nervoso e psiquiátricas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Patologias respiratórias humanas</v>
      </c>
      <c r="C35" s="9" t="str">
        <f t="shared" si="6"/>
        <v>Investigação translacional ou aplicada: Patologias respiratórias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Patologias do sistema gastrointestinal humano, incluindo o fígado</v>
      </c>
      <c r="C36" s="9" t="str">
        <f t="shared" si="6"/>
        <v>Investigação translacional ou aplicada: Patologias do sistema gastrointestinal humano, incluindo o fígado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Patologias musculoesqueléticas humanas</v>
      </c>
      <c r="C37" s="9" t="str">
        <f t="shared" si="6"/>
        <v>Investigação translacional ou aplicada: Patologias musculoesqueléticas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Patologias do sistema imunitário humano</v>
      </c>
      <c r="C38" s="9" t="str">
        <f t="shared" si="6"/>
        <v>Investigação translacional ou aplicada: Patologias do sistema imunitário humano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Patologias do sistema urogenital/reprodutor humano</v>
      </c>
      <c r="C39" s="9" t="str">
        <f t="shared" si="6"/>
        <v>Investigação translacional ou aplicada: Patologias do sistema urogenital/reprodutor humano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Patologias dos órgãos sensoriais humanos (pele, olhos e ouvidos)</v>
      </c>
      <c r="C40" s="9" t="str">
        <f t="shared" si="6"/>
        <v>Investigação translacional ou aplicada: Patologias dos órgãos sensoriais humanos (pele, olhos e ouvidos)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Patologias do sistema endócrino/do metabolismo humano</v>
      </c>
      <c r="C41" s="9" t="str">
        <f t="shared" si="6"/>
        <v>Investigação translacional ou aplicada: Patologias do sistema endócrino/do metabolismo humano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Outras patologias humanas</v>
      </c>
      <c r="C42" s="9" t="str">
        <f t="shared" si="6"/>
        <v>Investigação translacional ou aplicada: Outras patologias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Patologias e perturbações dos animais</v>
      </c>
      <c r="C43" s="9" t="str">
        <f t="shared" si="6"/>
        <v>Investigação translacional ou aplicada: Patologias e perturbações dos animais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Alimentação animal</v>
      </c>
      <c r="C44" s="9" t="str">
        <f t="shared" si="6"/>
        <v>Investigação translacional ou aplicada: Alimentação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Bem-estar dos animais</v>
      </c>
      <c r="C45" s="9" t="str">
        <f t="shared" si="6"/>
        <v>Investigação translacional ou aplicada: Bem-estar dos animais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doenças</v>
      </c>
      <c r="C46" s="9" t="str">
        <f t="shared" si="6"/>
        <v>Investigação translacional ou aplicada: Diagnóstico de doenças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Doenças das plantas</v>
      </c>
      <c r="C47" s="9" t="str">
        <f t="shared" si="6"/>
        <v>Investigação translacional ou aplicada: Doenças das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Toxicologia e ecotoxicologia não regulamentares</v>
      </c>
      <c r="C48" s="9" t="str">
        <f t="shared" si="6"/>
        <v>Investigação translacional ou aplicada: Toxicologia e ecotoxicologia não regulamentares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Controlo da qualidade (incluindo ensaios de segurança e de potência dos lotes)</v>
      </c>
      <c r="C49" s="9" t="str">
        <f>CONCATENATE(B$7,": ",B49," [",A49,"]")</f>
        <v>Utilização regulamentar e produção de rotina: Controlo da qualidade (incluindo ensaios de segurança e de potência dos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Outros ensaios de eficácia e tolerância</v>
      </c>
      <c r="C50" s="9" t="str">
        <f t="shared" ref="C50:C52" si="7">CONCATENATE(B$7,": ",B50," [",A50,"]")</f>
        <v>Utilização regulamentar e produção de rotina: Outros ensaios de eficácia e tolerância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Ensaios de toxicidade e outros ensaios de segurança, incluindo farmacologia</v>
      </c>
      <c r="C51" s="9" t="str">
        <f t="shared" si="7"/>
        <v>Utilização regulamentar e produção de rotina: Ensaios de toxicidade e outros ensaios de segurança, incluindo farmacologia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Produção de rotina, por tipo de produto</v>
      </c>
      <c r="C52" s="9" t="str">
        <f t="shared" si="7"/>
        <v>Utilização regulamentar e produção de rotina: Produção de rotina, por tipo de produto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Proteção do ambiente natural no interesse da saúde ou do bem-estar humanos ou dos animais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Preservação de espécies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Ensino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Formação para aquisição, manutenção ou melhoramento de qualificações profissionais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Medicina legal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Manutenção de colónias de animais geneticamente alterados estabelecidos, não utilizados noutros procedimentos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Finalidade não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Sim</v>
      </c>
      <c r="C63" s="9" t="str">
        <f>CONCATENATE(B63," ","[",A63,"]")</f>
        <v>Sim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Não</v>
      </c>
      <c r="C64" s="9" t="str">
        <f>CONCATENATE(B64," ","[",A64,"]")</f>
        <v>Não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Murganho</v>
      </c>
      <c r="C67" s="52" t="str">
        <f>CONCATENATE(B67," (",AC67,") ","[",A67,"]")</f>
        <v>Murganho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Rato</v>
      </c>
      <c r="C68" s="52" t="str">
        <f t="shared" ref="C68:C107" si="11">CONCATENATE(B68," (",AC68,") ","[",A68,"]")</f>
        <v>Rato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Cobaio</v>
      </c>
      <c r="C69" s="52" t="str">
        <f t="shared" si="11"/>
        <v>Cobaio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Hámster-dourado (sírio)</v>
      </c>
      <c r="C70" s="52" t="str">
        <f t="shared" si="11"/>
        <v>Hámster-dourado (sírio)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Hámster-chinês</v>
      </c>
      <c r="C71" s="52" t="str">
        <f t="shared" si="11"/>
        <v>Hámster-chinês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Gerbo-da-mongólia</v>
      </c>
      <c r="C72" s="52" t="str">
        <f t="shared" si="11"/>
        <v>Gerbo-da-mongólia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Outros roedores</v>
      </c>
      <c r="C73" s="52" t="str">
        <f t="shared" si="11"/>
        <v>Outros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Coelho</v>
      </c>
      <c r="C74" s="52" t="str">
        <f t="shared" si="11"/>
        <v>Coelho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v>
      </c>
      <c r="C75" s="52" t="str">
        <f t="shared" si="11"/>
        <v>Gato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Cão</v>
      </c>
      <c r="C76" s="52" t="str">
        <f t="shared" si="11"/>
        <v>Cão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Furão</v>
      </c>
      <c r="C77" s="52" t="str">
        <f t="shared" si="11"/>
        <v>Furão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Outros carnívoros</v>
      </c>
      <c r="C78" s="52" t="str">
        <f t="shared" si="11"/>
        <v>Outros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Cavalo, burro e híbridos</v>
      </c>
      <c r="C79" s="52" t="str">
        <f t="shared" si="11"/>
        <v>Cavalo, burro e híbridos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Porco</v>
      </c>
      <c r="C80" s="52" t="str">
        <f t="shared" si="11"/>
        <v>Porco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Caprinos</v>
      </c>
      <c r="C81" s="52" t="str">
        <f t="shared" si="11"/>
        <v>Caprinos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Ovinos</v>
      </c>
      <c r="C82" s="52" t="str">
        <f t="shared" si="11"/>
        <v>Ovinos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Prossímios</v>
      </c>
      <c r="C84" s="52" t="str">
        <f t="shared" si="11"/>
        <v>Prossímios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Saguis</v>
      </c>
      <c r="C85" s="52" t="str">
        <f t="shared" si="11"/>
        <v>Saguis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Macaco-caranguejeiro</v>
      </c>
      <c r="C86" s="52" t="str">
        <f t="shared" si="11"/>
        <v>Macaco-caranguejeiro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Macaco-rhesus</v>
      </c>
      <c r="C87" s="52" t="str">
        <f t="shared" si="11"/>
        <v>Macaco-rhesus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Chlorocebus spp.</v>
      </c>
      <c r="C88" s="52" t="str">
        <f t="shared" si="11"/>
        <v>Macacos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Babuínos (Papio spp.)</v>
      </c>
      <c r="C89" s="52" t="str">
        <f t="shared" si="11"/>
        <v>Babuínos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Macaco-de-cheiro</v>
      </c>
      <c r="C90" s="52" t="str">
        <f t="shared" si="11"/>
        <v>Macaco-de-cheiro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Outras espécies de macacos do Velho Mundo (Cercopithecoidea)</v>
      </c>
      <c r="C91" s="52" t="str">
        <f t="shared" si="11"/>
        <v>Outras espécies de macacos do Velho Mundo (Cercopithecoidea)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Outras espécies de macacos do Novo Mundo (Ceboidea)</v>
      </c>
      <c r="C92" s="52" t="str">
        <f t="shared" si="11"/>
        <v>Outras espécies de macacos do Novo Mundo (Ceboidea)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Antropóides</v>
      </c>
      <c r="C93" s="52" t="str">
        <f t="shared" si="11"/>
        <v>Antropóides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Outros mamíferos</v>
      </c>
      <c r="C94" s="52" t="str">
        <f t="shared" si="11"/>
        <v>Outros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Galinha</v>
      </c>
      <c r="C95" s="52" t="str">
        <f t="shared" si="11"/>
        <v>Galinha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Peru</v>
      </c>
      <c r="C96" s="52" t="str">
        <f t="shared" si="11"/>
        <v>Peru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Outras aves</v>
      </c>
      <c r="C97" s="52" t="str">
        <f t="shared" si="11"/>
        <v>Outras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Répteis</v>
      </c>
      <c r="C98" s="52" t="str">
        <f t="shared" si="11"/>
        <v>Répteis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Rãs</v>
      </c>
      <c r="C99" s="52" t="str">
        <f t="shared" si="11"/>
        <v>Rãs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Rãs Xenopus spp.</v>
      </c>
      <c r="C100" s="52" t="str">
        <f t="shared" si="11"/>
        <v>Rãs Xenopus spp.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Outros anfíbios</v>
      </c>
      <c r="C101" s="52" t="str">
        <f t="shared" si="11"/>
        <v>Outros anfíbios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Peixe-zebra</v>
      </c>
      <c r="C102" s="52" t="str">
        <f t="shared" si="11"/>
        <v>Peixe-zebra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Robalo</v>
      </c>
      <c r="C103" s="52" t="str">
        <f t="shared" si="11"/>
        <v>Robalo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Salmões, trutas, salvelinos e peixe-sombra</v>
      </c>
      <c r="C104" s="52" t="str">
        <f t="shared" si="11"/>
        <v>Salmões, trutas, salvelinos e peixe-sombra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Poecilia spp. (p. ex. gúpi) e Xiphophorus spp. (Poeciliidae)</v>
      </c>
      <c r="C105" s="52" t="str">
        <f t="shared" si="11"/>
        <v>Poecilia spp. (p. ex. gúpi) e Xiphophorus spp. (Poeciliidae)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Outros peixes</v>
      </c>
      <c r="C106" s="52" t="str">
        <f t="shared" si="11"/>
        <v>Outros peixes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Cefalópodes</v>
      </c>
      <c r="C107" s="52" t="str">
        <f t="shared" si="11"/>
        <v>Cefalópodes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não especificados</v>
      </c>
      <c r="C108" s="52" t="str">
        <f>CONCATENATE(B108," [",A108,"]")</f>
        <v>Mamíferos não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Língua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Apresentação à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do projeto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Duração do projeto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Palavras-chave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Palavra-chave</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Finalidade(s) do projeto</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Investigação fundamental</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Investigação translacional ou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Utilização regulamentar: Controlo da qualidade (incluindo ensaios de segurança e de potência dos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Utilização regulamentar: Outros ensaios de eficácia e tolerância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Utilização regulamentar: Ensaios de toxicidade e outros ensaios de segurança, incluindo farmacologia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Produção de rotina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Proteção do ambiente natural no interesse da saúde ou do bem-estar humanos ou dos animais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Preservação de espécies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Ensino superior</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Formação</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Medicina legal</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Manutenção de colónias de animais geneticamente alterados, não utilizados noutros procedimentos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RESUMO NÃO TÉCNICO DO PROJETO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Selecionar pelo menos um fim.</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Introduzir pelo menos uma palavra-chave.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e benefícios previstos do projeto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do projeto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Benefícios potenciais deste projeto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Danos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Os animais serão normalmente utilizados em que procedimentos?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Impactes/efeitos adversos esperados nos animais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Danos esperados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dos animais mantidos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Justificar o destino previsto dos animais após o procedimento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Aplicação do princípio dos três R</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Substituição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Redução</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Explicar a escolha das espécies e as fases de desenvolvimento correspondentes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Projeto selecionado para avaliação retrospetiva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Projeto selecionado para AR?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Prazo para AR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Justificação da necessidade de avaliação retrospetiva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Compreende procedimentos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primatas não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Outro motivo</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Explicação do «outro motivo» para a avaliação retrospetiva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Escolher pelo menos um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Código de identificação nacional do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Não aplicável ao país selecionado.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A preencher pela autoridade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O número total deve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Selecionar a espécie.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Pelo menos uma linha.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Espécie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Não recuperação</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Ligeira</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Severa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Reutilizado</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Devolvido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Descrever os objetivos do projeto (por exemplo para responder a determinadas lacunas científicas ou necessidades científicas ou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Em que procedimentos serão os animais normalmente utilizados (por exemplo injeções ou procedimentos cirúrgicos)? Indicar o número e a duração desses procedimentos.</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Quais os impactes/efeitos adversos esperados nos animais — por exemplo dor, perda de peso, inatividade/mobilidade reduzida, tensão, comportamento anormal — e duração desses efeitos?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Que espécies e número de animais se prevê utilizar? Quais são as categorias de severidade previstas e o número de animais em cada uma delas (por espécie)?</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O que acontecerá aos animais mantidos vivos no final do procedimento?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Justificar o destino previsto dos animais após o procedimento.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Indicar quais as alternativas disponíveis neste domínio sem recurso a animais e por que razão não podem ser utilizadas para os fins do projeto.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Número estimado por severidade</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animais a reutilizar, a devolver ao seu habitat/sistema zootécnico ou a realojar</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Obrigatório.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Aplicável aos Estados-Membros em que estas informações constituem obrigação legal.</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Comprimento máximo é de 100 carateres.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Duração do projeto expressa em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Deve ser um número inteiro entre 1 e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O comprimento máximo é de 50 carateres, incluindo espaços.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O comprimento máximo é de 2 500 carateres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O comprimento máximo é de 500 carateres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Código de identificação nacional do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Preencher a folha «Danos esperados». Preencher pelo menos uma linha.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Preencher a folha «Destino dos animais mantidos vivos», se aplicável.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O formato é dd-mm-aaaa ou dd/mm/aaaa, consoante as definições do sistema (por exemplo, 27-05-2022 ou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adicionais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Um campo pode ou não ser aplicável dependendo das regras nacionais.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Data de início do projeto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Data de conclusão do projeto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Data de aprovação do projeto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CID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Preencher a folha «Finalidade do projeto».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(em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Pode consistir em mais do que uma palavra.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Preencher todas as categorias com números inteiros (0 ou mais).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Indicar se o projeto está ou não abrangido pela diretiva.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Classificação Internacional de Doenças (CID).</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Código com até 4 carateres.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Ligação para a versão anterior do RNT exterior ao sistema da Comissão Europeia</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A utilizar no período de transição em que a versão anterior do RNT possa não existir no sistema da Comissão Europeia.</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Código de identificação do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Código de identificação único do RNT atribuído pelo sistema central da Comissão Europeia.</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A preencher unicamente aquando da atualização dos RNT já armazenados no sistema da Comissão Europeia.</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Severidade específica do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Este campo não será publicado.</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4.65" thickBot="1" x14ac:dyDescent="0.5"/>
    <row r="2" spans="1:31" ht="14.65" thickBot="1" x14ac:dyDescent="0.5">
      <c r="A2" s="27" t="s">
        <v>12</v>
      </c>
      <c r="B2" s="95" t="str">
        <f>IF(language="","en",language)</f>
        <v>pt</v>
      </c>
    </row>
    <row r="3" spans="1:31" ht="14.65" thickBot="1" x14ac:dyDescent="0.5">
      <c r="A3" s="27" t="s">
        <v>15</v>
      </c>
      <c r="B3" s="96" t="str">
        <f>yes</f>
        <v>Sim [1]</v>
      </c>
      <c r="C3" s="97" t="str">
        <f>no</f>
        <v>Não [0]</v>
      </c>
    </row>
    <row r="4" spans="1:31" ht="14.65" thickBot="1" x14ac:dyDescent="0.5">
      <c r="A4" s="27" t="s">
        <v>14</v>
      </c>
      <c r="B4" s="96" t="str">
        <f>yes</f>
        <v>Sim [1]</v>
      </c>
      <c r="C4" s="98" t="s">
        <v>6</v>
      </c>
    </row>
    <row r="5" spans="1:31" ht="14.65" thickBot="1" x14ac:dyDescent="0.5">
      <c r="A5" s="27" t="s">
        <v>391</v>
      </c>
      <c r="B5" s="95">
        <v>1</v>
      </c>
      <c r="C5" s="99"/>
    </row>
    <row r="6" spans="1:31" ht="14.65" thickBot="1" x14ac:dyDescent="0.5">
      <c r="A6" s="27" t="s">
        <v>174</v>
      </c>
      <c r="B6" s="95" t="str">
        <f>IF(NTS!B2="","",IF(VLOOKUP(NTS!B2,A11:B38,2)="yes","*",""))</f>
        <v/>
      </c>
      <c r="C6" s="99"/>
    </row>
    <row r="7" spans="1:31" ht="14.65" thickBot="1" x14ac:dyDescent="0.5">
      <c r="A7" s="27" t="s">
        <v>393</v>
      </c>
      <c r="B7" s="95" t="str">
        <f>IF(NTS!B2="","",IF(VLOOKUP(NTS!B2,A11:C38,3)="yes","*",""))</f>
        <v/>
      </c>
      <c r="C7" s="99"/>
    </row>
    <row r="8" spans="1:31" ht="14.65" thickBot="1" x14ac:dyDescent="0.5">
      <c r="A8" s="27" t="s">
        <v>398</v>
      </c>
      <c r="B8" s="95" t="str">
        <f>IF(NTS!B2="","",IF(VLOOKUP(NTS!B2,A11:D38,4)="yes","*",""))</f>
        <v/>
      </c>
      <c r="C8" s="99"/>
    </row>
    <row r="9" spans="1:31" ht="14.25" x14ac:dyDescent="0.45">
      <c r="A9" s="5"/>
      <c r="B9" s="100"/>
      <c r="C9" s="99"/>
    </row>
    <row r="10" spans="1:31" ht="14.65" thickBot="1" x14ac:dyDescent="0.5">
      <c r="A10" s="27" t="s">
        <v>172</v>
      </c>
      <c r="B10" s="100" t="s">
        <v>173</v>
      </c>
      <c r="C10" s="99" t="s">
        <v>392</v>
      </c>
      <c r="D10" s="9" t="s">
        <v>397</v>
      </c>
    </row>
    <row r="11" spans="1:31" ht="14.25" x14ac:dyDescent="0.45">
      <c r="A11" s="53" t="s">
        <v>35</v>
      </c>
      <c r="B11" s="101" t="s">
        <v>4</v>
      </c>
      <c r="C11" s="102"/>
      <c r="D11" s="103"/>
    </row>
    <row r="12" spans="1:31" ht="14.25" x14ac:dyDescent="0.45">
      <c r="A12" s="53" t="s">
        <v>36</v>
      </c>
      <c r="B12" s="104" t="s">
        <v>4</v>
      </c>
      <c r="C12" s="99"/>
      <c r="D12" s="87"/>
    </row>
    <row r="13" spans="1:31" ht="14.25" x14ac:dyDescent="0.45">
      <c r="A13" s="53" t="s">
        <v>37</v>
      </c>
      <c r="B13" s="104" t="s">
        <v>4</v>
      </c>
      <c r="C13" s="99"/>
      <c r="D13" s="87"/>
    </row>
    <row r="14" spans="1:31" ht="14.25" x14ac:dyDescent="0.45">
      <c r="A14" s="53" t="s">
        <v>38</v>
      </c>
      <c r="B14" s="104" t="s">
        <v>4</v>
      </c>
      <c r="C14" s="99"/>
      <c r="D14" s="87"/>
    </row>
    <row r="15" spans="1:31" ht="14.25" x14ac:dyDescent="0.4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ht="14.25" x14ac:dyDescent="0.45">
      <c r="A16" s="53" t="s">
        <v>40</v>
      </c>
      <c r="B16" s="104"/>
      <c r="C16" s="100"/>
      <c r="D16" s="87"/>
    </row>
    <row r="17" spans="1:4" ht="14.25" x14ac:dyDescent="0.45">
      <c r="A17" s="53" t="s">
        <v>41</v>
      </c>
      <c r="B17" s="104" t="s">
        <v>4</v>
      </c>
      <c r="C17" s="100"/>
      <c r="D17" s="87"/>
    </row>
    <row r="18" spans="1:4" ht="14.25" x14ac:dyDescent="0.45">
      <c r="A18" s="53" t="s">
        <v>42</v>
      </c>
      <c r="B18" s="104"/>
      <c r="C18" s="100"/>
      <c r="D18" s="87"/>
    </row>
    <row r="19" spans="1:4" ht="14.25" x14ac:dyDescent="0.45">
      <c r="A19" s="53" t="s">
        <v>43</v>
      </c>
      <c r="B19" s="104" t="s">
        <v>4</v>
      </c>
      <c r="C19" s="100"/>
      <c r="D19" s="87"/>
    </row>
    <row r="20" spans="1:4" ht="14.25" x14ac:dyDescent="0.45">
      <c r="A20" s="53" t="s">
        <v>44</v>
      </c>
      <c r="B20" s="104"/>
      <c r="C20" s="100"/>
      <c r="D20" s="87"/>
    </row>
    <row r="21" spans="1:4" ht="14.25" x14ac:dyDescent="0.45">
      <c r="A21" s="53" t="s">
        <v>45</v>
      </c>
      <c r="B21" s="104" t="s">
        <v>4</v>
      </c>
      <c r="C21" s="100"/>
      <c r="D21" s="87"/>
    </row>
    <row r="22" spans="1:4" ht="14.25" x14ac:dyDescent="0.45">
      <c r="A22" s="53" t="s">
        <v>46</v>
      </c>
      <c r="B22" s="104"/>
      <c r="C22" s="100"/>
      <c r="D22" s="87"/>
    </row>
    <row r="23" spans="1:4" ht="14.25" x14ac:dyDescent="0.45">
      <c r="A23" s="53" t="s">
        <v>47</v>
      </c>
      <c r="B23" s="104" t="s">
        <v>4</v>
      </c>
      <c r="C23" s="100"/>
      <c r="D23" s="87"/>
    </row>
    <row r="24" spans="1:4" ht="14.25" x14ac:dyDescent="0.45">
      <c r="A24" s="53" t="s">
        <v>48</v>
      </c>
      <c r="B24" s="104"/>
      <c r="C24" s="100"/>
      <c r="D24" s="87"/>
    </row>
    <row r="25" spans="1:4" ht="14.25" x14ac:dyDescent="0.45">
      <c r="A25" s="53" t="s">
        <v>49</v>
      </c>
      <c r="B25" s="104"/>
      <c r="C25" s="100"/>
      <c r="D25" s="87"/>
    </row>
    <row r="26" spans="1:4" ht="14.25" x14ac:dyDescent="0.45">
      <c r="A26" s="53" t="s">
        <v>50</v>
      </c>
      <c r="B26" s="104"/>
      <c r="C26" s="100"/>
      <c r="D26" s="87"/>
    </row>
    <row r="27" spans="1:4" ht="14.25" x14ac:dyDescent="0.45">
      <c r="A27" s="53" t="s">
        <v>51</v>
      </c>
      <c r="B27" s="104" t="s">
        <v>4</v>
      </c>
      <c r="C27" s="100"/>
      <c r="D27" s="87"/>
    </row>
    <row r="28" spans="1:4" ht="14.25" x14ac:dyDescent="0.45">
      <c r="A28" s="53" t="s">
        <v>52</v>
      </c>
      <c r="B28" s="104"/>
      <c r="C28" s="100"/>
      <c r="D28" s="87"/>
    </row>
    <row r="29" spans="1:4" ht="14.25" x14ac:dyDescent="0.45">
      <c r="A29" s="53" t="s">
        <v>53</v>
      </c>
      <c r="B29" s="104"/>
      <c r="C29" s="100"/>
      <c r="D29" s="87"/>
    </row>
    <row r="30" spans="1:4" ht="14.25" x14ac:dyDescent="0.45">
      <c r="A30" s="53" t="s">
        <v>54</v>
      </c>
      <c r="B30" s="104" t="s">
        <v>4</v>
      </c>
      <c r="C30" s="100"/>
      <c r="D30" s="87"/>
    </row>
    <row r="31" spans="1:4" ht="14.25" x14ac:dyDescent="0.45">
      <c r="A31" s="53" t="s">
        <v>55</v>
      </c>
      <c r="B31" s="104" t="s">
        <v>4</v>
      </c>
      <c r="C31" s="100"/>
      <c r="D31" s="87"/>
    </row>
    <row r="32" spans="1:4" ht="14.25" x14ac:dyDescent="0.45">
      <c r="A32" s="53" t="s">
        <v>56</v>
      </c>
      <c r="B32" s="104" t="s">
        <v>4</v>
      </c>
      <c r="C32" s="100"/>
      <c r="D32" s="87"/>
    </row>
    <row r="33" spans="1:4" ht="14.25" x14ac:dyDescent="0.45">
      <c r="A33" s="53" t="s">
        <v>57</v>
      </c>
      <c r="B33" s="104" t="s">
        <v>4</v>
      </c>
      <c r="C33" s="100"/>
      <c r="D33" s="87"/>
    </row>
    <row r="34" spans="1:4" ht="14.25" x14ac:dyDescent="0.45">
      <c r="A34" s="53" t="s">
        <v>58</v>
      </c>
      <c r="B34" s="104" t="s">
        <v>4</v>
      </c>
      <c r="C34" s="100"/>
      <c r="D34" s="87"/>
    </row>
    <row r="35" spans="1:4" ht="14.25" x14ac:dyDescent="0.45">
      <c r="A35" s="53" t="s">
        <v>59</v>
      </c>
      <c r="B35" s="104" t="s">
        <v>4</v>
      </c>
      <c r="C35" s="100"/>
      <c r="D35" s="87"/>
    </row>
    <row r="36" spans="1:4" ht="14.25" x14ac:dyDescent="0.45">
      <c r="A36" s="53" t="s">
        <v>60</v>
      </c>
      <c r="B36" s="104" t="s">
        <v>4</v>
      </c>
      <c r="C36" s="100"/>
      <c r="D36" s="87"/>
    </row>
    <row r="37" spans="1:4" ht="14.25" x14ac:dyDescent="0.45">
      <c r="A37" s="53" t="s">
        <v>61</v>
      </c>
      <c r="B37" s="104" t="s">
        <v>4</v>
      </c>
      <c r="C37" s="100"/>
      <c r="D37" s="87"/>
    </row>
    <row r="38" spans="1:4" ht="14.65" thickBot="1" x14ac:dyDescent="0.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6</vt:i4>
      </vt:variant>
      <vt:variant>
        <vt:lpstr>Intervalos com nome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Ana Paula Constantino Mendonça Martins</cp:lastModifiedBy>
  <dcterms:created xsi:type="dcterms:W3CDTF">2020-03-26T19:58:53Z</dcterms:created>
  <dcterms:modified xsi:type="dcterms:W3CDTF">2021-07-02T15:54:15Z</dcterms:modified>
</cp:coreProperties>
</file>