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autoCompressPictures="0"/>
  <bookViews>
    <workbookView xWindow="0" yWindow="0" windowWidth="23040" windowHeight="9192" tabRatio="788"/>
  </bookViews>
  <sheets>
    <sheet name="Calendário" sheetId="14" r:id="rId1"/>
  </sheets>
  <definedNames>
    <definedName name="_xlnm.Print_Area" localSheetId="0">Calendário!$A$1:$I$168</definedName>
    <definedName name="Calendário10Ano">Calendário!$A$154</definedName>
    <definedName name="Calendário10Mês">Calendário!$B$154</definedName>
    <definedName name="Calendário10MêsOpção">MATCH(Calendário10Mês,Meses,0)</definedName>
    <definedName name="Calendário1Ano">Calendário!$A$1</definedName>
    <definedName name="Calendário1Mês">Calendário!$B$1</definedName>
    <definedName name="Calendário1MêsOpção">MATCH(Calendário1Mês,Meses,0)</definedName>
    <definedName name="Calendário2Ano">Calendário!$A$18</definedName>
    <definedName name="Calendário2Mês">Calendário!$B$18</definedName>
    <definedName name="Calendário2MêsOpção">MATCH(Calendário2Mês,Meses,0)</definedName>
    <definedName name="Calendário3Ano">Calendário!$A$37</definedName>
    <definedName name="Calendário3Mês">Calendário!$B$37</definedName>
    <definedName name="Calendário3MêsOpção">MATCH(Calendário3Mês,Meses,0)</definedName>
    <definedName name="Calendário4Ano">Calendário!$A$56</definedName>
    <definedName name="Calendário4Mês">Calendário!$B$56</definedName>
    <definedName name="Calendário4MêsOpção">MATCH(Calendário4Mês,Meses,0)</definedName>
    <definedName name="Calendário5Ano">Calendário!$A$71</definedName>
    <definedName name="Calendário5Mês">Calendário!$B$71</definedName>
    <definedName name="Calendário5MêsOpção">MATCH(Calendário5Mês,Meses,0)</definedName>
    <definedName name="Calendário6Ano">Calendário!$A$90</definedName>
    <definedName name="Calendário6Mês">Calendário!$B$90</definedName>
    <definedName name="Calendário6MêsOpção">MATCH(Calendário6Mês,Meses,0)</definedName>
    <definedName name="Calendário7Ano">Calendário!$A$107</definedName>
    <definedName name="Calendário7Mês">Calendário!$B$107</definedName>
    <definedName name="Calendário7MêsOpção">MATCH(Calendário7Mês,Meses,0)</definedName>
    <definedName name="Calendário8Ano">Calendário!$A$124</definedName>
    <definedName name="Calendário8Mês">Calendário!$B$124</definedName>
    <definedName name="Calendário8MêsOpção">MATCH(Calendário8Mês,Meses,0)</definedName>
    <definedName name="Calendário9Ano">Calendário!$A$139</definedName>
    <definedName name="Calendário9Mês">Calendário!$B$139</definedName>
    <definedName name="Calendário9MêsOpção">MATCH(Calendário9Mês,Meses,0)</definedName>
    <definedName name="Dias">{0,1,2,3,4,5,6}</definedName>
    <definedName name="DiasDaSemana">{"Segunda-feira","Terça-feira","Quarta-feira","Quinta-feira","Sexta-feira","Sábado","Domingo"}</definedName>
    <definedName name="InícioDeSemana">Calendário!$B$3</definedName>
    <definedName name="Meses">{"Janeiro","Fevereiro","Março","Abril","Maio","Junho","Julho","Agosto","Setembro","Outubro","Novembro","Dezembro"}</definedName>
    <definedName name="OpçãoDeDiaSemana">MATCH(InícioDeSemana,DiasDaSemana,0)+10</definedName>
    <definedName name="ValorDeInícioDeSemana">IF(InícioDeSemana="Monday",2,1)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14" l="1" a="1"/>
  <c r="B6" i="14" a="1"/>
  <c r="H6" i="14" s="1"/>
  <c r="B9" i="14" a="1"/>
  <c r="D9" i="14" s="1"/>
  <c r="B11" i="14" a="1"/>
  <c r="H11" i="14" s="1"/>
  <c r="B14" i="14" a="1"/>
  <c r="E14" i="14" s="1"/>
  <c r="B16" i="14" a="1"/>
  <c r="B16" i="14" s="1"/>
  <c r="A18" i="14"/>
  <c r="B18" i="14"/>
  <c r="C16" i="14" l="1"/>
  <c r="E6" i="14"/>
  <c r="D11" i="14"/>
  <c r="E11" i="14"/>
  <c r="B37" i="14"/>
  <c r="G14" i="14"/>
  <c r="F14" i="14"/>
  <c r="C14" i="14"/>
  <c r="B14" i="14"/>
  <c r="D14" i="14"/>
  <c r="E9" i="14"/>
  <c r="C9" i="14"/>
  <c r="G9" i="14"/>
  <c r="F9" i="14"/>
  <c r="H9" i="14"/>
  <c r="B4" i="14"/>
  <c r="G4" i="14"/>
  <c r="G3" i="14" s="1"/>
  <c r="H4" i="14"/>
  <c r="H3" i="14" s="1"/>
  <c r="F4" i="14"/>
  <c r="F3" i="14" s="1"/>
  <c r="E4" i="14"/>
  <c r="E3" i="14" s="1"/>
  <c r="D4" i="14"/>
  <c r="D3" i="14" s="1"/>
  <c r="C4" i="14"/>
  <c r="C3" i="14" s="1"/>
  <c r="H14" i="14"/>
  <c r="B9" i="14"/>
  <c r="A37" i="14"/>
  <c r="B35" i="14" a="1"/>
  <c r="B25" i="14" a="1"/>
  <c r="B27" i="14" a="1"/>
  <c r="B29" i="14" a="1"/>
  <c r="B21" i="14" a="1"/>
  <c r="B33" i="14" a="1"/>
  <c r="C11" i="14"/>
  <c r="G11" i="14"/>
  <c r="B11" i="14"/>
  <c r="F11" i="14"/>
  <c r="G6" i="14"/>
  <c r="D6" i="14"/>
  <c r="F6" i="14"/>
  <c r="C6" i="14"/>
  <c r="B6" i="14"/>
  <c r="D21" i="14" l="1"/>
  <c r="D20" i="14" s="1"/>
  <c r="G21" i="14"/>
  <c r="G20" i="14" s="1"/>
  <c r="H21" i="14"/>
  <c r="H20" i="14" s="1"/>
  <c r="B21" i="14"/>
  <c r="B20" i="14" s="1"/>
  <c r="F21" i="14"/>
  <c r="F20" i="14" s="1"/>
  <c r="C21" i="14"/>
  <c r="C20" i="14" s="1"/>
  <c r="E21" i="14"/>
  <c r="E20" i="14" s="1"/>
  <c r="F27" i="14"/>
  <c r="H27" i="14"/>
  <c r="C27" i="14"/>
  <c r="B27" i="14"/>
  <c r="D27" i="14"/>
  <c r="E27" i="14"/>
  <c r="G27" i="14"/>
  <c r="B35" i="14"/>
  <c r="C35" i="14"/>
  <c r="H33" i="14"/>
  <c r="G33" i="14"/>
  <c r="E33" i="14"/>
  <c r="D33" i="14"/>
  <c r="B33" i="14"/>
  <c r="C33" i="14"/>
  <c r="F33" i="14"/>
  <c r="C29" i="14"/>
  <c r="D29" i="14"/>
  <c r="F29" i="14"/>
  <c r="E29" i="14"/>
  <c r="H29" i="14"/>
  <c r="B29" i="14"/>
  <c r="G29" i="14"/>
  <c r="G25" i="14"/>
  <c r="C25" i="14"/>
  <c r="E25" i="14"/>
  <c r="H25" i="14"/>
  <c r="F25" i="14"/>
  <c r="B25" i="14"/>
  <c r="D25" i="14"/>
  <c r="B54" i="14" a="1"/>
  <c r="B40" i="14" a="1"/>
  <c r="B46" i="14" a="1"/>
  <c r="B50" i="14" a="1"/>
  <c r="A56" i="14"/>
  <c r="B56" i="14"/>
  <c r="B44" i="14" a="1"/>
  <c r="B52" i="14" a="1"/>
  <c r="H52" i="14" l="1"/>
  <c r="F52" i="14"/>
  <c r="D52" i="14"/>
  <c r="E52" i="14"/>
  <c r="B52" i="14"/>
  <c r="C52" i="14"/>
  <c r="G52" i="14"/>
  <c r="C50" i="14"/>
  <c r="H50" i="14"/>
  <c r="F50" i="14"/>
  <c r="E50" i="14"/>
  <c r="G50" i="14"/>
  <c r="B50" i="14"/>
  <c r="D50" i="14"/>
  <c r="D40" i="14"/>
  <c r="D39" i="14" s="1"/>
  <c r="G40" i="14"/>
  <c r="G39" i="14" s="1"/>
  <c r="E40" i="14"/>
  <c r="E39" i="14" s="1"/>
  <c r="B40" i="14"/>
  <c r="B39" i="14" s="1"/>
  <c r="H40" i="14"/>
  <c r="H39" i="14" s="1"/>
  <c r="C40" i="14"/>
  <c r="C39" i="14" s="1"/>
  <c r="F40" i="14"/>
  <c r="F39" i="14" s="1"/>
  <c r="E44" i="14"/>
  <c r="C44" i="14"/>
  <c r="G44" i="14"/>
  <c r="D44" i="14"/>
  <c r="F44" i="14"/>
  <c r="B44" i="14"/>
  <c r="H44" i="14"/>
  <c r="A71" i="14"/>
  <c r="B71" i="14"/>
  <c r="B61" i="14" a="1"/>
  <c r="B65" i="14" a="1"/>
  <c r="B59" i="14" a="1"/>
  <c r="B67" i="14" a="1"/>
  <c r="B69" i="14" a="1"/>
  <c r="B63" i="14" a="1"/>
  <c r="E46" i="14"/>
  <c r="F46" i="14"/>
  <c r="G46" i="14"/>
  <c r="D46" i="14"/>
  <c r="C46" i="14"/>
  <c r="B46" i="14"/>
  <c r="H46" i="14"/>
  <c r="B54" i="14"/>
  <c r="C54" i="14"/>
  <c r="C69" i="14" l="1"/>
  <c r="B69" i="14"/>
  <c r="H59" i="14"/>
  <c r="H58" i="14" s="1"/>
  <c r="E59" i="14"/>
  <c r="E58" i="14" s="1"/>
  <c r="G59" i="14"/>
  <c r="G58" i="14" s="1"/>
  <c r="D59" i="14"/>
  <c r="D58" i="14" s="1"/>
  <c r="B59" i="14"/>
  <c r="B58" i="14" s="1"/>
  <c r="F59" i="14"/>
  <c r="F58" i="14" s="1"/>
  <c r="C59" i="14"/>
  <c r="C58" i="14" s="1"/>
  <c r="E61" i="14"/>
  <c r="B61" i="14"/>
  <c r="D61" i="14"/>
  <c r="F61" i="14"/>
  <c r="C61" i="14"/>
  <c r="H61" i="14"/>
  <c r="G61" i="14"/>
  <c r="A90" i="14"/>
  <c r="B88" i="14" a="1"/>
  <c r="B78" i="14" a="1"/>
  <c r="B84" i="14" a="1"/>
  <c r="B90" i="14"/>
  <c r="B86" i="14" a="1"/>
  <c r="B82" i="14" a="1"/>
  <c r="B74" i="14" a="1"/>
  <c r="D63" i="14"/>
  <c r="E63" i="14"/>
  <c r="H63" i="14"/>
  <c r="C63" i="14"/>
  <c r="G63" i="14"/>
  <c r="B63" i="14"/>
  <c r="F63" i="14"/>
  <c r="E67" i="14"/>
  <c r="G67" i="14"/>
  <c r="C67" i="14"/>
  <c r="H67" i="14"/>
  <c r="D67" i="14"/>
  <c r="F67" i="14"/>
  <c r="B67" i="14"/>
  <c r="B65" i="14"/>
  <c r="C65" i="14"/>
  <c r="F65" i="14"/>
  <c r="E65" i="14"/>
  <c r="D65" i="14"/>
  <c r="H65" i="14"/>
  <c r="G65" i="14"/>
  <c r="B82" i="14" l="1"/>
  <c r="H82" i="14"/>
  <c r="E82" i="14"/>
  <c r="D82" i="14"/>
  <c r="F82" i="14"/>
  <c r="G82" i="14"/>
  <c r="C82" i="14"/>
  <c r="E78" i="14"/>
  <c r="C78" i="14"/>
  <c r="G78" i="14"/>
  <c r="D78" i="14"/>
  <c r="F78" i="14"/>
  <c r="B78" i="14"/>
  <c r="H78" i="14"/>
  <c r="B105" i="14" a="1"/>
  <c r="B95" i="14" a="1"/>
  <c r="B103" i="14" a="1"/>
  <c r="B93" i="14" a="1"/>
  <c r="B99" i="14" a="1"/>
  <c r="B101" i="14" a="1"/>
  <c r="A107" i="14"/>
  <c r="B107" i="14"/>
  <c r="G74" i="14"/>
  <c r="G73" i="14" s="1"/>
  <c r="E74" i="14"/>
  <c r="E73" i="14" s="1"/>
  <c r="H74" i="14"/>
  <c r="H73" i="14" s="1"/>
  <c r="F74" i="14"/>
  <c r="F73" i="14" s="1"/>
  <c r="B74" i="14"/>
  <c r="B73" i="14" s="1"/>
  <c r="D74" i="14"/>
  <c r="D73" i="14" s="1"/>
  <c r="C74" i="14"/>
  <c r="C73" i="14" s="1"/>
  <c r="C86" i="14"/>
  <c r="H86" i="14"/>
  <c r="B86" i="14"/>
  <c r="F86" i="14"/>
  <c r="E86" i="14"/>
  <c r="D86" i="14"/>
  <c r="G86" i="14"/>
  <c r="B84" i="14"/>
  <c r="E84" i="14"/>
  <c r="F84" i="14"/>
  <c r="C84" i="14"/>
  <c r="H84" i="14"/>
  <c r="G84" i="14"/>
  <c r="D84" i="14"/>
  <c r="C88" i="14"/>
  <c r="B88" i="14"/>
  <c r="B122" i="14" l="1" a="1"/>
  <c r="B112" i="14" a="1"/>
  <c r="B118" i="14" a="1"/>
  <c r="B110" i="14" a="1"/>
  <c r="B114" i="14" a="1"/>
  <c r="B116" i="14" a="1"/>
  <c r="A124" i="14"/>
  <c r="B124" i="14"/>
  <c r="D99" i="14"/>
  <c r="G99" i="14"/>
  <c r="B99" i="14"/>
  <c r="C99" i="14"/>
  <c r="E99" i="14"/>
  <c r="H99" i="14"/>
  <c r="F99" i="14"/>
  <c r="C103" i="14"/>
  <c r="G103" i="14"/>
  <c r="E103" i="14"/>
  <c r="H103" i="14"/>
  <c r="B103" i="14"/>
  <c r="F103" i="14"/>
  <c r="D103" i="14"/>
  <c r="C105" i="14"/>
  <c r="B105" i="14"/>
  <c r="G101" i="14"/>
  <c r="E101" i="14"/>
  <c r="B101" i="14"/>
  <c r="D101" i="14"/>
  <c r="C101" i="14"/>
  <c r="F101" i="14"/>
  <c r="H101" i="14"/>
  <c r="F93" i="14"/>
  <c r="F92" i="14" s="1"/>
  <c r="G93" i="14"/>
  <c r="G92" i="14" s="1"/>
  <c r="B93" i="14"/>
  <c r="B92" i="14" s="1"/>
  <c r="H93" i="14"/>
  <c r="H92" i="14" s="1"/>
  <c r="D93" i="14"/>
  <c r="D92" i="14" s="1"/>
  <c r="E93" i="14"/>
  <c r="E92" i="14" s="1"/>
  <c r="C93" i="14"/>
  <c r="C92" i="14" s="1"/>
  <c r="D95" i="14"/>
  <c r="H95" i="14"/>
  <c r="B95" i="14"/>
  <c r="C95" i="14"/>
  <c r="F95" i="14"/>
  <c r="G95" i="14"/>
  <c r="E95" i="14"/>
  <c r="A139" i="14" l="1"/>
  <c r="B133" i="14" a="1"/>
  <c r="B135" i="14" a="1"/>
  <c r="B129" i="14" a="1"/>
  <c r="B139" i="14"/>
  <c r="B137" i="14" a="1"/>
  <c r="B127" i="14" a="1"/>
  <c r="B131" i="14" a="1"/>
  <c r="C114" i="14"/>
  <c r="G114" i="14"/>
  <c r="H114" i="14"/>
  <c r="E114" i="14"/>
  <c r="F114" i="14"/>
  <c r="D114" i="14"/>
  <c r="B114" i="14"/>
  <c r="E118" i="14"/>
  <c r="G118" i="14"/>
  <c r="H118" i="14"/>
  <c r="B118" i="14"/>
  <c r="C118" i="14"/>
  <c r="F118" i="14"/>
  <c r="D118" i="14"/>
  <c r="B122" i="14"/>
  <c r="C122" i="14"/>
  <c r="H116" i="14"/>
  <c r="F116" i="14"/>
  <c r="C116" i="14"/>
  <c r="D116" i="14"/>
  <c r="G116" i="14"/>
  <c r="E116" i="14"/>
  <c r="B116" i="14"/>
  <c r="E110" i="14"/>
  <c r="E109" i="14" s="1"/>
  <c r="D110" i="14"/>
  <c r="D109" i="14" s="1"/>
  <c r="F110" i="14"/>
  <c r="F109" i="14" s="1"/>
  <c r="C110" i="14"/>
  <c r="C109" i="14" s="1"/>
  <c r="H110" i="14"/>
  <c r="H109" i="14" s="1"/>
  <c r="B110" i="14"/>
  <c r="B109" i="14" s="1"/>
  <c r="G110" i="14"/>
  <c r="G109" i="14" s="1"/>
  <c r="D112" i="14"/>
  <c r="B112" i="14"/>
  <c r="H112" i="14"/>
  <c r="G112" i="14"/>
  <c r="E112" i="14"/>
  <c r="C112" i="14"/>
  <c r="F112" i="14"/>
  <c r="C127" i="14" l="1"/>
  <c r="C126" i="14" s="1"/>
  <c r="D127" i="14"/>
  <c r="D126" i="14" s="1"/>
  <c r="H127" i="14"/>
  <c r="H126" i="14" s="1"/>
  <c r="B127" i="14"/>
  <c r="B126" i="14" s="1"/>
  <c r="G127" i="14"/>
  <c r="G126" i="14" s="1"/>
  <c r="E127" i="14"/>
  <c r="E126" i="14" s="1"/>
  <c r="F127" i="14"/>
  <c r="F126" i="14" s="1"/>
  <c r="F135" i="14"/>
  <c r="H135" i="14"/>
  <c r="E135" i="14"/>
  <c r="G135" i="14"/>
  <c r="C135" i="14"/>
  <c r="B135" i="14"/>
  <c r="D135" i="14"/>
  <c r="B154" i="14"/>
  <c r="B152" i="14" a="1"/>
  <c r="B144" i="14" a="1"/>
  <c r="B150" i="14" a="1"/>
  <c r="B146" i="14" a="1"/>
  <c r="B148" i="14" a="1"/>
  <c r="B142" i="14" a="1"/>
  <c r="A154" i="14"/>
  <c r="D131" i="14"/>
  <c r="F131" i="14"/>
  <c r="H131" i="14"/>
  <c r="B131" i="14"/>
  <c r="C131" i="14"/>
  <c r="E131" i="14"/>
  <c r="G131" i="14"/>
  <c r="B137" i="14"/>
  <c r="C137" i="14"/>
  <c r="H129" i="14"/>
  <c r="C129" i="14"/>
  <c r="F129" i="14"/>
  <c r="G129" i="14"/>
  <c r="D129" i="14"/>
  <c r="B129" i="14"/>
  <c r="E129" i="14"/>
  <c r="C133" i="14"/>
  <c r="B133" i="14"/>
  <c r="E133" i="14"/>
  <c r="D133" i="14"/>
  <c r="G133" i="14"/>
  <c r="H133" i="14"/>
  <c r="F133" i="14"/>
  <c r="C142" i="14" l="1"/>
  <c r="C141" i="14" s="1"/>
  <c r="D142" i="14"/>
  <c r="D141" i="14" s="1"/>
  <c r="G142" i="14"/>
  <c r="G141" i="14" s="1"/>
  <c r="E142" i="14"/>
  <c r="E141" i="14" s="1"/>
  <c r="F142" i="14"/>
  <c r="F141" i="14" s="1"/>
  <c r="B142" i="14"/>
  <c r="B141" i="14" s="1"/>
  <c r="H142" i="14"/>
  <c r="H141" i="14" s="1"/>
  <c r="G146" i="14"/>
  <c r="F146" i="14"/>
  <c r="C146" i="14"/>
  <c r="D146" i="14"/>
  <c r="B146" i="14"/>
  <c r="E146" i="14"/>
  <c r="H146" i="14"/>
  <c r="E144" i="14"/>
  <c r="G144" i="14"/>
  <c r="B144" i="14"/>
  <c r="F144" i="14"/>
  <c r="D144" i="14"/>
  <c r="C144" i="14"/>
  <c r="H144" i="14"/>
  <c r="B165" i="14" a="1"/>
  <c r="B157" i="14" a="1"/>
  <c r="B163" i="14" a="1"/>
  <c r="B159" i="14" a="1"/>
  <c r="B167" i="14" a="1"/>
  <c r="B161" i="14" a="1"/>
  <c r="H148" i="14"/>
  <c r="D148" i="14"/>
  <c r="G148" i="14"/>
  <c r="E148" i="14"/>
  <c r="B148" i="14"/>
  <c r="C148" i="14"/>
  <c r="F148" i="14"/>
  <c r="E150" i="14"/>
  <c r="H150" i="14"/>
  <c r="G150" i="14"/>
  <c r="F150" i="14"/>
  <c r="D150" i="14"/>
  <c r="B150" i="14"/>
  <c r="C150" i="14"/>
  <c r="B152" i="14"/>
  <c r="C152" i="14"/>
  <c r="G161" i="14" l="1"/>
  <c r="E161" i="14"/>
  <c r="H161" i="14"/>
  <c r="D161" i="14"/>
  <c r="C161" i="14"/>
  <c r="B161" i="14"/>
  <c r="F161" i="14"/>
  <c r="F159" i="14"/>
  <c r="B159" i="14"/>
  <c r="H159" i="14"/>
  <c r="G159" i="14"/>
  <c r="C159" i="14"/>
  <c r="D159" i="14"/>
  <c r="E159" i="14"/>
  <c r="B157" i="14"/>
  <c r="B156" i="14" s="1"/>
  <c r="H157" i="14"/>
  <c r="H156" i="14" s="1"/>
  <c r="C157" i="14"/>
  <c r="C156" i="14" s="1"/>
  <c r="E157" i="14"/>
  <c r="E156" i="14" s="1"/>
  <c r="G157" i="14"/>
  <c r="G156" i="14" s="1"/>
  <c r="D157" i="14"/>
  <c r="D156" i="14" s="1"/>
  <c r="F157" i="14"/>
  <c r="F156" i="14" s="1"/>
  <c r="C167" i="14"/>
  <c r="B167" i="14"/>
  <c r="C163" i="14"/>
  <c r="D163" i="14"/>
  <c r="F163" i="14"/>
  <c r="B163" i="14"/>
  <c r="H163" i="14"/>
  <c r="E163" i="14"/>
  <c r="G163" i="14"/>
  <c r="C165" i="14"/>
  <c r="B165" i="14"/>
  <c r="G165" i="14"/>
  <c r="F165" i="14"/>
  <c r="H165" i="14"/>
  <c r="E165" i="14"/>
  <c r="D165" i="14"/>
</calcChain>
</file>

<file path=xl/sharedStrings.xml><?xml version="1.0" encoding="utf-8"?>
<sst xmlns="http://schemas.openxmlformats.org/spreadsheetml/2006/main" count="152" uniqueCount="71">
  <si>
    <t xml:space="preserve"> </t>
  </si>
  <si>
    <t>NOTAS</t>
  </si>
  <si>
    <t>Notas:</t>
  </si>
  <si>
    <t>SEGUNDA-FEIRA</t>
  </si>
  <si>
    <t>Outubro</t>
  </si>
  <si>
    <t>Feriado</t>
  </si>
  <si>
    <t>Férias escolares</t>
  </si>
  <si>
    <t>Tolerância de Ponto (Carnaval)</t>
  </si>
  <si>
    <t>Feriado municipal</t>
  </si>
  <si>
    <t>14:00 17:00
Epidemiologia Clínica</t>
  </si>
  <si>
    <t>17:00 19:15 Doença
Cardiovascular e Rim</t>
  </si>
  <si>
    <t>17:00 20:00 Insuficiência
Cardíaca Grave</t>
  </si>
  <si>
    <t>17:00 20:00 Biologia
Molecular e Celular II</t>
  </si>
  <si>
    <t>09:00 13:00 Biologia
Molecular e Celular II
14:00 18:00 Biologia
Molecular e Celular II</t>
  </si>
  <si>
    <t>09:00 13:00 Cardiopatia
Valvular e Isquémica
14:00 16:00 Cardiopatia
Valvular e Isquémica</t>
  </si>
  <si>
    <t>10:00 13:00 ECMO no
Doente Crítico
14:00 17:00 ECMO no
Doente Crítico</t>
  </si>
  <si>
    <t>14:00 17:00
Epidemiologia
Cardiovascular</t>
  </si>
  <si>
    <t>09:00 13:30 Imagiologia
Cardiovascular</t>
  </si>
  <si>
    <t>17:00 20:30 Hipertensão
Arterial</t>
  </si>
  <si>
    <t>17:00 20:00 Hipertensão
Arterial</t>
  </si>
  <si>
    <t>17:00 19:30 Apneia do Sono: Fronteira
Cardiovascular</t>
  </si>
  <si>
    <t>09:00 11:30 Apneia do Sono: Fronteira Cardio</t>
  </si>
  <si>
    <t>17:00 20:00
Hemodinâmica
Feto-Placentar</t>
  </si>
  <si>
    <t>14:00 17:00
Hemodinâmica
Feto-Placentar</t>
  </si>
  <si>
    <t>17:30 20:00 Apneia do Sono: Fronteira
Cardiovascular</t>
  </si>
  <si>
    <t>17:00 20:00 Modelos
Animais e Ecocardiografia</t>
  </si>
  <si>
    <t>17:00 19:00
Desenvolvimento
Cardiovascular e Cardi</t>
  </si>
  <si>
    <t>(2,5h de práticas a
combinar para dia</t>
  </si>
  <si>
    <t xml:space="preserve">17:00 19:00 Sistema
Nervoso Autónomo
</t>
  </si>
  <si>
    <t xml:space="preserve"> e Doença Cardiovascular</t>
  </si>
  <si>
    <t>17:00 20:00
Experimentação
Animal</t>
  </si>
  <si>
    <t>17:00 20:00 Avaliação
Hemodinâmica
Invasiva</t>
  </si>
  <si>
    <t>14:00 16:30 Hipertensão P.</t>
  </si>
  <si>
    <t>09:00 13:00 Hipertensão P.
14:00 16:30 Hipertensão
Pulmonar</t>
  </si>
  <si>
    <t xml:space="preserve">17:00 19:00
Desenvolvimento
Cardiovascular e
Cardiopatias C.
</t>
  </si>
  <si>
    <t xml:space="preserve">15:00 16:00
Desenvolvimento C.
</t>
  </si>
  <si>
    <t xml:space="preserve">17:00 19:00
Desenvolvimento C.
</t>
  </si>
  <si>
    <t>16:00 20:30 Avaliação
Hemodinâmica
Invasiva</t>
  </si>
  <si>
    <t>15:30 20:00
Psicossomática e
Psiquiatria de Ligação
na Área Cardiovascular</t>
  </si>
  <si>
    <t>16:00 20:30 Mecanismos
de Lesão Cardíaca</t>
  </si>
  <si>
    <t>16:00 20:00
Comunicação e
Publicação Científica -
nível II</t>
  </si>
  <si>
    <t>16:00 20:30
Comunicação e
Publicação Científica -
nível II</t>
  </si>
  <si>
    <t>09:00 13:00 Av. da
F. Muscular
C. e V. in</t>
  </si>
  <si>
    <t>14:00 19:00 Av da
Função Muscular
Cardíaca e Vascular in</t>
  </si>
  <si>
    <t>14:00 16:00 Av.
F. Musc.
Car. e Vasc.</t>
  </si>
  <si>
    <t>17:00 19:00
Ecocardiografia</t>
  </si>
  <si>
    <t>17:00 20:00 Insuficiência
Cardíaca</t>
  </si>
  <si>
    <t>17:00 20:00 Biologia
Molecular e Celular I</t>
  </si>
  <si>
    <t>17:00 21:00 Biologia
Molecular e Celular I</t>
  </si>
  <si>
    <t>17:00 19:00 Doença
Vascular</t>
  </si>
  <si>
    <t>09:00 13:00 Risco
Cardiovascular</t>
  </si>
  <si>
    <t>14:00 17:00 Risco
Cardiovascular</t>
  </si>
  <si>
    <t>17:00 20:00Risco
Cardiovascular</t>
  </si>
  <si>
    <t>17:00 19:30 Doença
Vascular</t>
  </si>
  <si>
    <t>16:00 20:00 Mecanismos
de Lesão Cardíaca</t>
  </si>
  <si>
    <t>17:00 20:30 Risco
Cardiovascular</t>
  </si>
  <si>
    <t>17:00 20:00
Morfofisiologia
Cardiovascular - nível</t>
  </si>
  <si>
    <t>17:00 20:00
Morfofisiologia
Cardiovascular - nívelII (avaliação)</t>
  </si>
  <si>
    <t>16:00 20:00
Morfofisiologia
Cardiovascular - nível</t>
  </si>
  <si>
    <t>09:00 11:00 Seminários I,
II e III a agendar</t>
  </si>
  <si>
    <t>09:00 12:30 Cardiopatia
Valvular e Isquémica</t>
  </si>
  <si>
    <t>17:00 20:30 Cardiopatia
Valvular e Isquémica (avaliação)</t>
  </si>
  <si>
    <t>Notas: Cardiopatia passou de dia 13 e 20 para dias 2 e 9 das 9:00 às 12:30</t>
  </si>
  <si>
    <t>14:00 17:00 Int à
Epidemiologia</t>
  </si>
  <si>
    <t>9:00 13:00 Int à
Epidemiologia</t>
  </si>
  <si>
    <t>14:00 17:00 Métodos
Estatísticos em Saúde</t>
  </si>
  <si>
    <t>17:00 20:00 Métodos
Estatísticos em Saúde</t>
  </si>
  <si>
    <t>16:00 19:00 Métodos
Estatísticos em Saúde</t>
  </si>
  <si>
    <t>14:00 17:00 Métodos
Estatísticos em Saúde (avaliação)</t>
  </si>
  <si>
    <t>16:00 19:00 Int à
Epidemiologia</t>
  </si>
  <si>
    <t>10:00 12:00 Int à
Epidemiologia (avaliação)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</si>
</sst>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dd"/>
  </numFmts>
  <fonts count="21">
    <font>
      <sz val="9"/>
      <name val="Franklin Gothic Medium"/>
      <family val="2"/>
      <scheme val="maj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Euphemia"/>
      <family val="2"/>
      <scheme val="minor"/>
    </font>
    <font>
      <b/>
      <sz val="14"/>
      <color theme="0"/>
      <name val="Euphemia"/>
      <family val="2"/>
      <scheme val="minor"/>
    </font>
    <font>
      <b/>
      <sz val="28"/>
      <color theme="1" tint="0.34998626667073579"/>
      <name val="Euphemia"/>
      <family val="2"/>
      <scheme val="minor"/>
    </font>
    <font>
      <sz val="10"/>
      <color indexed="63"/>
      <name val="Euphemia"/>
      <family val="2"/>
      <scheme val="minor"/>
    </font>
    <font>
      <sz val="9"/>
      <name val="Franklin Gothic Medium"/>
      <family val="2"/>
      <scheme val="major"/>
    </font>
    <font>
      <b/>
      <sz val="8"/>
      <color theme="0"/>
      <name val="Euphemia"/>
      <family val="2"/>
      <scheme val="minor"/>
    </font>
    <font>
      <sz val="9"/>
      <color theme="1"/>
      <name val="Franklin Gothic Medium"/>
      <family val="2"/>
      <scheme val="major"/>
    </font>
    <font>
      <sz val="16"/>
      <color theme="1" tint="0.499984740745262"/>
      <name val="Franklin Gothic Medium"/>
      <family val="2"/>
      <scheme val="major"/>
    </font>
    <font>
      <sz val="36"/>
      <color theme="4"/>
      <name val="Franklin Gothic Medium"/>
      <family val="2"/>
      <scheme val="major"/>
    </font>
    <font>
      <sz val="1"/>
      <color theme="0"/>
      <name val="Euphemia"/>
      <family val="2"/>
      <scheme val="minor"/>
    </font>
    <font>
      <sz val="9"/>
      <color rgb="FF0070C0"/>
      <name val="Franklin Gothic Medium"/>
      <family val="2"/>
      <scheme val="major"/>
    </font>
    <font>
      <sz val="9"/>
      <color theme="5" tint="-0.249977111117893"/>
      <name val="Franklin Gothic Medium"/>
      <family val="2"/>
      <scheme val="major"/>
    </font>
    <font>
      <sz val="9"/>
      <color theme="2"/>
      <name val="Franklin Gothic Medium"/>
      <family val="2"/>
      <scheme val="major"/>
    </font>
    <font>
      <sz val="8"/>
      <color theme="1"/>
      <name val="Franklin Gothic Medium"/>
      <family val="2"/>
      <scheme val="major"/>
    </font>
    <font>
      <sz val="9"/>
      <color theme="0" tint="-4.9989318521683403E-2"/>
      <name val="Franklin Gothic Medium"/>
      <family val="2"/>
      <scheme val="major"/>
    </font>
    <font>
      <sz val="9"/>
      <color theme="1" tint="0.34998626667073579"/>
      <name val="Franklin Gothic Medium"/>
      <family val="2"/>
      <scheme val="major"/>
    </font>
    <font>
      <strike/>
      <sz val="9"/>
      <color theme="1"/>
      <name val="Franklin Gothic Medium"/>
      <family val="2"/>
      <scheme val="major"/>
    </font>
    <font>
      <strike/>
      <sz val="8"/>
      <color theme="1"/>
      <name val="Franklin Gothic Medium"/>
      <family val="2"/>
      <scheme val="major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0099CC"/>
        <bgColor indexed="64"/>
      </patternFill>
    </fill>
  </fills>
  <borders count="1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</borders>
  <cellStyleXfs count="13">
    <xf numFmtId="0" fontId="0" fillId="0" borderId="0" applyFill="0" applyBorder="0" applyProtection="0">
      <alignment horizontal="left" indent="1"/>
    </xf>
    <xf numFmtId="0" fontId="6" fillId="3" borderId="0" applyNumberFormat="0" applyBorder="0" applyAlignment="0" applyProtection="0"/>
    <xf numFmtId="0" fontId="5" fillId="0" borderId="0" applyNumberFormat="0" applyFill="0" applyAlignment="0" applyProtection="0"/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8" fillId="6" borderId="3" applyNumberFormat="0" applyAlignment="0">
      <alignment horizontal="left" indent="1"/>
    </xf>
    <xf numFmtId="165" fontId="10" fillId="0" borderId="4" applyFill="0" applyProtection="0">
      <alignment horizontal="left" vertical="center" wrapText="1" indent="1"/>
    </xf>
    <xf numFmtId="165" fontId="9" fillId="0" borderId="7" applyFill="0" applyProtection="0">
      <alignment horizontal="left" vertical="top" wrapText="1" indent="1"/>
    </xf>
    <xf numFmtId="165" fontId="9" fillId="0" borderId="0" applyNumberFormat="0" applyFill="0" applyProtection="0">
      <alignment horizontal="left" vertical="top" wrapText="1" indent="1"/>
    </xf>
    <xf numFmtId="165" fontId="7" fillId="0" borderId="9" applyNumberFormat="0" applyFill="0" applyProtection="0">
      <alignment horizontal="left" vertical="center" wrapText="1" indent="1"/>
    </xf>
    <xf numFmtId="0" fontId="11" fillId="0" borderId="0" applyNumberFormat="0" applyFill="0" applyBorder="0" applyProtection="0">
      <alignment horizontal="left" indent="7"/>
    </xf>
    <xf numFmtId="0" fontId="12" fillId="0" borderId="0" applyNumberFormat="0" applyFill="0" applyBorder="0" applyAlignment="0" applyProtection="0">
      <alignment horizontal="left" vertical="center"/>
    </xf>
    <xf numFmtId="0" fontId="8" fillId="7" borderId="3">
      <alignment horizontal="left" indent="1"/>
    </xf>
  </cellStyleXfs>
  <cellXfs count="61">
    <xf numFmtId="0" fontId="0" fillId="0" borderId="0" xfId="0">
      <alignment horizontal="left" indent="1"/>
    </xf>
    <xf numFmtId="0" fontId="0" fillId="2" borderId="0" xfId="0" applyFill="1">
      <alignment horizontal="left" indent="1"/>
    </xf>
    <xf numFmtId="0" fontId="2" fillId="2" borderId="0" xfId="0" applyFont="1" applyFill="1">
      <alignment horizontal="left" indent="1"/>
    </xf>
    <xf numFmtId="0" fontId="2" fillId="0" borderId="0" xfId="0" applyFont="1">
      <alignment horizontal="left" indent="1"/>
    </xf>
    <xf numFmtId="164" fontId="5" fillId="2" borderId="0" xfId="2" applyNumberFormat="1" applyFill="1" applyBorder="1" applyAlignment="1">
      <alignment vertical="center"/>
    </xf>
    <xf numFmtId="0" fontId="8" fillId="6" borderId="3" xfId="5">
      <alignment horizontal="left" indent="1"/>
    </xf>
    <xf numFmtId="165" fontId="10" fillId="0" borderId="4" xfId="6" applyFill="1">
      <alignment horizontal="left" vertical="center" wrapText="1" indent="1"/>
    </xf>
    <xf numFmtId="165" fontId="9" fillId="0" borderId="7" xfId="7" applyFill="1">
      <alignment horizontal="left" vertical="top" wrapText="1" indent="1"/>
    </xf>
    <xf numFmtId="165" fontId="10" fillId="0" borderId="5" xfId="6" applyFill="1" applyBorder="1">
      <alignment horizontal="left" vertical="center" wrapText="1" indent="1"/>
    </xf>
    <xf numFmtId="165" fontId="9" fillId="0" borderId="6" xfId="7" applyFill="1" applyBorder="1">
      <alignment horizontal="left" vertical="top" wrapText="1" indent="1"/>
    </xf>
    <xf numFmtId="165" fontId="9" fillId="0" borderId="8" xfId="7" applyFill="1" applyBorder="1">
      <alignment horizontal="left" vertical="top" wrapText="1" indent="1"/>
    </xf>
    <xf numFmtId="0" fontId="11" fillId="0" borderId="0" xfId="10">
      <alignment horizontal="left" indent="7"/>
    </xf>
    <xf numFmtId="0" fontId="12" fillId="0" borderId="0" xfId="11" applyFill="1" applyBorder="1" applyAlignment="1">
      <alignment horizontal="left" vertical="center"/>
    </xf>
    <xf numFmtId="0" fontId="8" fillId="7" borderId="3" xfId="12">
      <alignment horizontal="left" indent="1"/>
    </xf>
    <xf numFmtId="0" fontId="11" fillId="0" borderId="0" xfId="10">
      <alignment horizontal="left" indent="7"/>
    </xf>
    <xf numFmtId="165" fontId="9" fillId="8" borderId="7" xfId="7" applyFill="1" applyAlignment="1">
      <alignment horizontal="center" vertical="center" wrapText="1"/>
    </xf>
    <xf numFmtId="165" fontId="13" fillId="8" borderId="7" xfId="7" applyFont="1" applyFill="1" applyAlignment="1">
      <alignment horizontal="center" vertical="center" wrapText="1"/>
    </xf>
    <xf numFmtId="165" fontId="14" fillId="0" borderId="7" xfId="7" applyFont="1" applyFill="1" applyAlignment="1">
      <alignment horizontal="center" vertical="center" wrapText="1"/>
    </xf>
    <xf numFmtId="165" fontId="9" fillId="10" borderId="7" xfId="7" applyFill="1">
      <alignment horizontal="left" vertical="top" wrapText="1" indent="1"/>
    </xf>
    <xf numFmtId="165" fontId="9" fillId="11" borderId="7" xfId="7" applyFill="1">
      <alignment horizontal="left" vertical="top" wrapText="1" indent="1"/>
    </xf>
    <xf numFmtId="165" fontId="9" fillId="12" borderId="7" xfId="7" applyFill="1">
      <alignment horizontal="left" vertical="top" wrapText="1" indent="1"/>
    </xf>
    <xf numFmtId="165" fontId="9" fillId="13" borderId="7" xfId="7" applyFill="1">
      <alignment horizontal="left" vertical="top" wrapText="1" indent="1"/>
    </xf>
    <xf numFmtId="165" fontId="9" fillId="14" borderId="7" xfId="7" applyFill="1">
      <alignment horizontal="left" vertical="top" wrapText="1" indent="1"/>
    </xf>
    <xf numFmtId="165" fontId="7" fillId="0" borderId="7" xfId="7" applyFont="1" applyFill="1" applyAlignment="1">
      <alignment horizontal="center" vertical="center" wrapText="1"/>
    </xf>
    <xf numFmtId="165" fontId="7" fillId="16" borderId="7" xfId="7" applyFont="1" applyFill="1" applyAlignment="1">
      <alignment horizontal="left" vertical="top" wrapText="1"/>
    </xf>
    <xf numFmtId="165" fontId="9" fillId="16" borderId="7" xfId="7" applyFill="1">
      <alignment horizontal="left" vertical="top" wrapText="1" indent="1"/>
    </xf>
    <xf numFmtId="165" fontId="9" fillId="17" borderId="7" xfId="7" applyFill="1">
      <alignment horizontal="left" vertical="top" wrapText="1" indent="1"/>
    </xf>
    <xf numFmtId="165" fontId="15" fillId="15" borderId="7" xfId="7" applyFont="1" applyFill="1">
      <alignment horizontal="left" vertical="top" wrapText="1" indent="1"/>
    </xf>
    <xf numFmtId="165" fontId="9" fillId="18" borderId="7" xfId="7" applyFill="1">
      <alignment horizontal="left" vertical="top" wrapText="1" indent="1"/>
    </xf>
    <xf numFmtId="165" fontId="9" fillId="19" borderId="7" xfId="7" applyFill="1">
      <alignment horizontal="left" vertical="top" wrapText="1" indent="1"/>
    </xf>
    <xf numFmtId="165" fontId="9" fillId="20" borderId="7" xfId="7" applyFill="1">
      <alignment horizontal="left" vertical="top" wrapText="1" indent="1"/>
    </xf>
    <xf numFmtId="165" fontId="15" fillId="21" borderId="7" xfId="7" applyFont="1" applyFill="1">
      <alignment horizontal="left" vertical="top" wrapText="1" indent="1"/>
    </xf>
    <xf numFmtId="165" fontId="15" fillId="22" borderId="7" xfId="7" applyFont="1" applyFill="1">
      <alignment horizontal="left" vertical="top" wrapText="1" indent="1"/>
    </xf>
    <xf numFmtId="165" fontId="9" fillId="24" borderId="7" xfId="7" applyFill="1">
      <alignment horizontal="left" vertical="top" wrapText="1" indent="1"/>
    </xf>
    <xf numFmtId="165" fontId="15" fillId="0" borderId="7" xfId="7" applyFont="1" applyFill="1">
      <alignment horizontal="left" vertical="top" wrapText="1" indent="1"/>
    </xf>
    <xf numFmtId="165" fontId="16" fillId="9" borderId="7" xfId="7" applyFont="1" applyFill="1" applyAlignment="1">
      <alignment horizontal="left" vertical="top" wrapText="1"/>
    </xf>
    <xf numFmtId="165" fontId="9" fillId="26" borderId="7" xfId="7" applyFill="1">
      <alignment horizontal="left" vertical="top" wrapText="1" indent="1"/>
    </xf>
    <xf numFmtId="165" fontId="7" fillId="27" borderId="7" xfId="7" applyFont="1" applyFill="1">
      <alignment horizontal="left" vertical="top" wrapText="1" indent="1"/>
    </xf>
    <xf numFmtId="165" fontId="9" fillId="29" borderId="7" xfId="7" applyFill="1">
      <alignment horizontal="left" vertical="top" wrapText="1" indent="1"/>
    </xf>
    <xf numFmtId="165" fontId="17" fillId="28" borderId="7" xfId="7" applyFont="1" applyFill="1">
      <alignment horizontal="left" vertical="top" wrapText="1" indent="1"/>
    </xf>
    <xf numFmtId="165" fontId="18" fillId="25" borderId="7" xfId="7" applyFont="1" applyFill="1">
      <alignment horizontal="left" vertical="top" wrapText="1" indent="1"/>
    </xf>
    <xf numFmtId="165" fontId="17" fillId="0" borderId="7" xfId="7" applyFont="1" applyFill="1">
      <alignment horizontal="left" vertical="top" wrapText="1" indent="1"/>
    </xf>
    <xf numFmtId="165" fontId="7" fillId="0" borderId="7" xfId="7" applyFont="1" applyFill="1">
      <alignment horizontal="left" vertical="top" wrapText="1" indent="1"/>
    </xf>
    <xf numFmtId="0" fontId="0" fillId="0" borderId="0" xfId="0" applyFill="1">
      <alignment horizontal="left" indent="1"/>
    </xf>
    <xf numFmtId="165" fontId="18" fillId="0" borderId="7" xfId="7" applyFont="1" applyFill="1">
      <alignment horizontal="left" vertical="top" wrapText="1" indent="1"/>
    </xf>
    <xf numFmtId="165" fontId="9" fillId="30" borderId="7" xfId="7" applyFill="1">
      <alignment horizontal="left" vertical="top" wrapText="1" indent="1"/>
    </xf>
    <xf numFmtId="165" fontId="9" fillId="31" borderId="7" xfId="7" applyFill="1">
      <alignment horizontal="left" vertical="top" wrapText="1" indent="1"/>
    </xf>
    <xf numFmtId="165" fontId="9" fillId="32" borderId="7" xfId="7" applyFill="1">
      <alignment horizontal="left" vertical="top" wrapText="1" indent="1"/>
    </xf>
    <xf numFmtId="165" fontId="9" fillId="33" borderId="7" xfId="7" applyFill="1">
      <alignment horizontal="left" vertical="top" wrapText="1" indent="1"/>
    </xf>
    <xf numFmtId="165" fontId="9" fillId="34" borderId="7" xfId="7" applyFill="1">
      <alignment horizontal="left" vertical="top" wrapText="1" indent="1"/>
    </xf>
    <xf numFmtId="165" fontId="9" fillId="35" borderId="7" xfId="7" applyFill="1">
      <alignment horizontal="left" vertical="top" wrapText="1" indent="1"/>
    </xf>
    <xf numFmtId="165" fontId="9" fillId="36" borderId="7" xfId="7" applyFill="1">
      <alignment horizontal="left" vertical="top" wrapText="1" indent="1"/>
    </xf>
    <xf numFmtId="165" fontId="9" fillId="23" borderId="7" xfId="7" applyFill="1">
      <alignment horizontal="left" vertical="top" wrapText="1" indent="1"/>
    </xf>
    <xf numFmtId="165" fontId="9" fillId="37" borderId="7" xfId="7" applyFill="1">
      <alignment horizontal="left" vertical="top" wrapText="1" indent="1"/>
    </xf>
    <xf numFmtId="165" fontId="7" fillId="37" borderId="7" xfId="7" applyFont="1" applyFill="1">
      <alignment horizontal="left" vertical="top" wrapText="1" indent="1"/>
    </xf>
    <xf numFmtId="165" fontId="19" fillId="0" borderId="7" xfId="7" applyFont="1" applyFill="1">
      <alignment horizontal="left" vertical="top" wrapText="1" indent="1"/>
    </xf>
    <xf numFmtId="165" fontId="20" fillId="0" borderId="7" xfId="7" applyFont="1" applyFill="1" applyAlignment="1">
      <alignment horizontal="left" vertical="top" wrapText="1"/>
    </xf>
    <xf numFmtId="165" fontId="9" fillId="0" borderId="0" xfId="8">
      <alignment horizontal="left" vertical="top" wrapText="1" indent="1"/>
    </xf>
    <xf numFmtId="0" fontId="11" fillId="0" borderId="0" xfId="10">
      <alignment horizontal="left" indent="7"/>
    </xf>
    <xf numFmtId="165" fontId="0" fillId="0" borderId="9" xfId="9" applyFont="1" applyBorder="1">
      <alignment horizontal="left" vertical="center" wrapText="1" indent="1"/>
    </xf>
    <xf numFmtId="165" fontId="7" fillId="0" borderId="9" xfId="9" applyBorder="1">
      <alignment horizontal="left" vertical="center" wrapText="1" indent="1"/>
    </xf>
  </cellXfs>
  <cellStyles count="13">
    <cellStyle name="40% - Cor1" xfId="1" builtinId="31" customBuiltin="1"/>
    <cellStyle name="Cabeçalho 1" xfId="2" builtinId="16" customBuiltin="1"/>
    <cellStyle name="Cabeçalho das Notas" xfId="9"/>
    <cellStyle name="Cabeçalho do Dia 1" xfId="5"/>
    <cellStyle name="Cabeçalho do Dia 2" xfId="12"/>
    <cellStyle name="Cor1" xfId="3" builtinId="29" customBuiltin="1"/>
    <cellStyle name="Cor5" xfId="4" builtinId="45" customBuiltin="1"/>
    <cellStyle name="Detalhe do Dia" xfId="7"/>
    <cellStyle name="Dia" xfId="6"/>
    <cellStyle name="Mês" xfId="10"/>
    <cellStyle name="Normal" xfId="0" builtinId="0" customBuiltin="1"/>
    <cellStyle name="Notas" xfId="8"/>
    <cellStyle name="Oculto" xfId="11"/>
  </cellStyles>
  <dxfs count="11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0099CC"/>
      <color rgb="FFFFFFFF"/>
      <color rgb="FF33CCCC"/>
      <color rgb="FF66FFCC"/>
      <color rgb="FF66FFFF"/>
      <color rgb="FFFF9966"/>
      <color rgb="FFFFCCFF"/>
      <color rgb="FFFF99CC"/>
      <color rgb="FF99CC00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A$1" max="2999" min="1900" page="10" val="2017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518160</xdr:colOff>
          <xdr:row>0</xdr:row>
          <xdr:rowOff>426720</xdr:rowOff>
        </xdr:from>
        <xdr:to>
          <xdr:col>1</xdr:col>
          <xdr:colOff>647700</xdr:colOff>
          <xdr:row>0</xdr:row>
          <xdr:rowOff>670560</xdr:rowOff>
        </xdr:to>
        <xdr:sp macro="" textlink="">
          <xdr:nvSpPr>
            <xdr:cNvPr id="1038" name="Controlo Giratório de Ano" descr="Click the Spinner buttons to change the calendar year. Or, type your preferred year in cell A1.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0</xdr:row>
      <xdr:rowOff>19050</xdr:rowOff>
    </xdr:from>
    <xdr:to>
      <xdr:col>1</xdr:col>
      <xdr:colOff>466725</xdr:colOff>
      <xdr:row>1</xdr:row>
      <xdr:rowOff>521970</xdr:rowOff>
    </xdr:to>
    <xdr:grpSp>
      <xdr:nvGrpSpPr>
        <xdr:cNvPr id="4" name="Mês 1 Ano" descr="Mostra o ano do mês atual." title="Visualização de Ano"/>
        <xdr:cNvGrpSpPr/>
      </xdr:nvGrpSpPr>
      <xdr:grpSpPr>
        <a:xfrm>
          <a:off x="175260" y="19050"/>
          <a:ext cx="466725" cy="1188720"/>
          <a:chOff x="371475" y="0"/>
          <a:chExt cx="457200" cy="990600"/>
        </a:xfrm>
      </xdr:grpSpPr>
      <xdr:sp macro="" textlink="">
        <xdr:nvSpPr>
          <xdr:cNvPr id="8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1Ano">
        <xdr:nvSpPr>
          <xdr:cNvPr id="3" name="CaixaDeTexto 2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15145F5F-D58C-4182-B5B8-D41ECE9C7CC2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2017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17</xdr:row>
      <xdr:rowOff>19049</xdr:rowOff>
    </xdr:from>
    <xdr:to>
      <xdr:col>1</xdr:col>
      <xdr:colOff>466725</xdr:colOff>
      <xdr:row>18</xdr:row>
      <xdr:rowOff>521969</xdr:rowOff>
    </xdr:to>
    <xdr:grpSp>
      <xdr:nvGrpSpPr>
        <xdr:cNvPr id="11" name="Mês 2 Ano" descr="Mostra o ano do mês atual." title="Visualização de Ano"/>
        <xdr:cNvGrpSpPr/>
      </xdr:nvGrpSpPr>
      <xdr:grpSpPr>
        <a:xfrm>
          <a:off x="175260" y="6930389"/>
          <a:ext cx="466725" cy="1188720"/>
          <a:chOff x="371475" y="0"/>
          <a:chExt cx="457200" cy="990600"/>
        </a:xfrm>
      </xdr:grpSpPr>
      <xdr:sp macro="" textlink="">
        <xdr:nvSpPr>
          <xdr:cNvPr id="12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2Ano">
        <xdr:nvSpPr>
          <xdr:cNvPr id="13" name="CaixaDeTexto 12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A6374D5C-074B-4CBB-BB65-5D5AEB3226D9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2017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36</xdr:row>
      <xdr:rowOff>19050</xdr:rowOff>
    </xdr:from>
    <xdr:to>
      <xdr:col>1</xdr:col>
      <xdr:colOff>466725</xdr:colOff>
      <xdr:row>37</xdr:row>
      <xdr:rowOff>521970</xdr:rowOff>
    </xdr:to>
    <xdr:grpSp>
      <xdr:nvGrpSpPr>
        <xdr:cNvPr id="17" name="Mês 3 Ano" descr="Mostra o ano do mês atual." title="Visualização de Ano"/>
        <xdr:cNvGrpSpPr/>
      </xdr:nvGrpSpPr>
      <xdr:grpSpPr>
        <a:xfrm>
          <a:off x="175260" y="14222730"/>
          <a:ext cx="466725" cy="1188720"/>
          <a:chOff x="371475" y="0"/>
          <a:chExt cx="457200" cy="990600"/>
        </a:xfrm>
      </xdr:grpSpPr>
      <xdr:sp macro="" textlink="">
        <xdr:nvSpPr>
          <xdr:cNvPr id="18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3Ano">
        <xdr:nvSpPr>
          <xdr:cNvPr id="19" name="CaixaDeTexto 18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302A17A6-45A0-431F-934E-E9BEE206D62C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2017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55</xdr:row>
      <xdr:rowOff>19050</xdr:rowOff>
    </xdr:from>
    <xdr:to>
      <xdr:col>1</xdr:col>
      <xdr:colOff>466725</xdr:colOff>
      <xdr:row>56</xdr:row>
      <xdr:rowOff>521970</xdr:rowOff>
    </xdr:to>
    <xdr:grpSp>
      <xdr:nvGrpSpPr>
        <xdr:cNvPr id="20" name="Mês 4 Ano" descr="Mostra o ano do mês atual." title="Visualização de Ano"/>
        <xdr:cNvGrpSpPr/>
      </xdr:nvGrpSpPr>
      <xdr:grpSpPr>
        <a:xfrm>
          <a:off x="175260" y="21339810"/>
          <a:ext cx="466725" cy="1188720"/>
          <a:chOff x="371475" y="0"/>
          <a:chExt cx="457200" cy="990600"/>
        </a:xfrm>
      </xdr:grpSpPr>
      <xdr:sp macro="" textlink="">
        <xdr:nvSpPr>
          <xdr:cNvPr id="21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4Ano">
        <xdr:nvSpPr>
          <xdr:cNvPr id="22" name="CaixaDeTexto 21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7205F1B3-8275-4208-84B0-0FB5F6D75228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70</xdr:row>
      <xdr:rowOff>19050</xdr:rowOff>
    </xdr:from>
    <xdr:to>
      <xdr:col>1</xdr:col>
      <xdr:colOff>466725</xdr:colOff>
      <xdr:row>71</xdr:row>
      <xdr:rowOff>521970</xdr:rowOff>
    </xdr:to>
    <xdr:grpSp>
      <xdr:nvGrpSpPr>
        <xdr:cNvPr id="23" name="Mês 5 Ano" descr="Mostra o ano do mês atual." title="Visualização de Ano"/>
        <xdr:cNvGrpSpPr/>
      </xdr:nvGrpSpPr>
      <xdr:grpSpPr>
        <a:xfrm>
          <a:off x="175260" y="28418790"/>
          <a:ext cx="466725" cy="1188720"/>
          <a:chOff x="371475" y="0"/>
          <a:chExt cx="457200" cy="990600"/>
        </a:xfrm>
      </xdr:grpSpPr>
      <xdr:sp macro="" textlink="">
        <xdr:nvSpPr>
          <xdr:cNvPr id="24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5Ano">
        <xdr:nvSpPr>
          <xdr:cNvPr id="25" name="CaixaDeTexto 24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71877935-CFC7-420D-A21A-81C5B6113915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89</xdr:row>
      <xdr:rowOff>19050</xdr:rowOff>
    </xdr:from>
    <xdr:to>
      <xdr:col>1</xdr:col>
      <xdr:colOff>466725</xdr:colOff>
      <xdr:row>90</xdr:row>
      <xdr:rowOff>521970</xdr:rowOff>
    </xdr:to>
    <xdr:grpSp>
      <xdr:nvGrpSpPr>
        <xdr:cNvPr id="26" name="Mês 6 Ano" descr="Mostra o ano do mês atual." title="Visualização de Ano"/>
        <xdr:cNvGrpSpPr/>
      </xdr:nvGrpSpPr>
      <xdr:grpSpPr>
        <a:xfrm>
          <a:off x="175260" y="35711130"/>
          <a:ext cx="466725" cy="1188720"/>
          <a:chOff x="371475" y="0"/>
          <a:chExt cx="457200" cy="990600"/>
        </a:xfrm>
      </xdr:grpSpPr>
      <xdr:sp macro="" textlink="">
        <xdr:nvSpPr>
          <xdr:cNvPr id="27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6Ano">
        <xdr:nvSpPr>
          <xdr:cNvPr id="28" name="CaixaDeTexto 27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95D11BCA-6DF1-4D66-811B-CE965BCBB330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106</xdr:row>
      <xdr:rowOff>19050</xdr:rowOff>
    </xdr:from>
    <xdr:to>
      <xdr:col>1</xdr:col>
      <xdr:colOff>466725</xdr:colOff>
      <xdr:row>107</xdr:row>
      <xdr:rowOff>521970</xdr:rowOff>
    </xdr:to>
    <xdr:grpSp>
      <xdr:nvGrpSpPr>
        <xdr:cNvPr id="29" name="Mês 7 Ano" descr="Mostra o ano do mês atual." title="Visualização de Ano"/>
        <xdr:cNvGrpSpPr/>
      </xdr:nvGrpSpPr>
      <xdr:grpSpPr>
        <a:xfrm>
          <a:off x="175260" y="42698670"/>
          <a:ext cx="466725" cy="1188720"/>
          <a:chOff x="371475" y="0"/>
          <a:chExt cx="457200" cy="990600"/>
        </a:xfrm>
      </xdr:grpSpPr>
      <xdr:sp macro="" textlink="">
        <xdr:nvSpPr>
          <xdr:cNvPr id="30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7Ano">
        <xdr:nvSpPr>
          <xdr:cNvPr id="31" name="CaixaDeTexto 30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43A13B61-B758-45A8-8808-05A32E18BDB3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123</xdr:row>
      <xdr:rowOff>19050</xdr:rowOff>
    </xdr:from>
    <xdr:to>
      <xdr:col>1</xdr:col>
      <xdr:colOff>466725</xdr:colOff>
      <xdr:row>124</xdr:row>
      <xdr:rowOff>521970</xdr:rowOff>
    </xdr:to>
    <xdr:grpSp>
      <xdr:nvGrpSpPr>
        <xdr:cNvPr id="32" name="Mês 8 Ano" descr="Mostra o ano do mês atual." title="Visualização de Ano"/>
        <xdr:cNvGrpSpPr/>
      </xdr:nvGrpSpPr>
      <xdr:grpSpPr>
        <a:xfrm>
          <a:off x="175260" y="49510950"/>
          <a:ext cx="466725" cy="1188720"/>
          <a:chOff x="371475" y="0"/>
          <a:chExt cx="457200" cy="990600"/>
        </a:xfrm>
      </xdr:grpSpPr>
      <xdr:sp macro="" textlink="">
        <xdr:nvSpPr>
          <xdr:cNvPr id="33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8Ano">
        <xdr:nvSpPr>
          <xdr:cNvPr id="34" name="CaixaDeTexto 33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A26EB04F-A87E-4614-847F-34A029B3B50A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138</xdr:row>
      <xdr:rowOff>19050</xdr:rowOff>
    </xdr:from>
    <xdr:to>
      <xdr:col>1</xdr:col>
      <xdr:colOff>466725</xdr:colOff>
      <xdr:row>139</xdr:row>
      <xdr:rowOff>521970</xdr:rowOff>
    </xdr:to>
    <xdr:grpSp>
      <xdr:nvGrpSpPr>
        <xdr:cNvPr id="35" name="Mês 9 Ano" descr="Mostra o ano do mês atual." title="Visualização de Ano"/>
        <xdr:cNvGrpSpPr/>
      </xdr:nvGrpSpPr>
      <xdr:grpSpPr>
        <a:xfrm>
          <a:off x="175260" y="56589930"/>
          <a:ext cx="466725" cy="1188720"/>
          <a:chOff x="371475" y="0"/>
          <a:chExt cx="457200" cy="990600"/>
        </a:xfrm>
      </xdr:grpSpPr>
      <xdr:sp macro="" textlink="">
        <xdr:nvSpPr>
          <xdr:cNvPr id="36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9Ano">
        <xdr:nvSpPr>
          <xdr:cNvPr id="37" name="CaixaDeTexto 36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9CE19CC0-C4BE-4B11-98B2-25FFE0B0EA7E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0</xdr:colOff>
      <xdr:row>153</xdr:row>
      <xdr:rowOff>19050</xdr:rowOff>
    </xdr:from>
    <xdr:to>
      <xdr:col>1</xdr:col>
      <xdr:colOff>466725</xdr:colOff>
      <xdr:row>154</xdr:row>
      <xdr:rowOff>521970</xdr:rowOff>
    </xdr:to>
    <xdr:grpSp>
      <xdr:nvGrpSpPr>
        <xdr:cNvPr id="38" name="Mês 10 Ano" descr="Mostra o ano do mês atual." title="Visualização de Ano"/>
        <xdr:cNvGrpSpPr/>
      </xdr:nvGrpSpPr>
      <xdr:grpSpPr>
        <a:xfrm>
          <a:off x="175260" y="63668910"/>
          <a:ext cx="466725" cy="1188720"/>
          <a:chOff x="371475" y="0"/>
          <a:chExt cx="457200" cy="990600"/>
        </a:xfrm>
      </xdr:grpSpPr>
      <xdr:sp macro="" textlink="">
        <xdr:nvSpPr>
          <xdr:cNvPr id="39" name="Forma livre 19"/>
          <xdr:cNvSpPr>
            <a:spLocks/>
          </xdr:cNvSpPr>
        </xdr:nvSpPr>
        <xdr:spPr bwMode="auto">
          <a:xfrm>
            <a:off x="371475" y="0"/>
            <a:ext cx="457200" cy="990600"/>
          </a:xfrm>
          <a:custGeom>
            <a:avLst/>
            <a:gdLst>
              <a:gd name="T0" fmla="*/ 0 w 1663"/>
              <a:gd name="T1" fmla="*/ 0 h 3376"/>
              <a:gd name="T2" fmla="*/ 1663 w 1663"/>
              <a:gd name="T3" fmla="*/ 0 h 3376"/>
              <a:gd name="T4" fmla="*/ 1663 w 1663"/>
              <a:gd name="T5" fmla="*/ 3376 h 3376"/>
              <a:gd name="T6" fmla="*/ 837 w 1663"/>
              <a:gd name="T7" fmla="*/ 3059 h 3376"/>
              <a:gd name="T8" fmla="*/ 0 w 1663"/>
              <a:gd name="T9" fmla="*/ 3376 h 3376"/>
              <a:gd name="T10" fmla="*/ 0 w 1663"/>
              <a:gd name="T11" fmla="*/ 0 h 33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</a:cxnLst>
            <a:rect l="0" t="0" r="r" b="b"/>
            <a:pathLst>
              <a:path w="1663" h="3376">
                <a:moveTo>
                  <a:pt x="0" y="0"/>
                </a:moveTo>
                <a:lnTo>
                  <a:pt x="1663" y="0"/>
                </a:lnTo>
                <a:lnTo>
                  <a:pt x="1663" y="3376"/>
                </a:lnTo>
                <a:lnTo>
                  <a:pt x="837" y="3059"/>
                </a:lnTo>
                <a:lnTo>
                  <a:pt x="0" y="3376"/>
                </a:lnTo>
                <a:lnTo>
                  <a:pt x="0" y="0"/>
                </a:lnTo>
                <a:close/>
              </a:path>
            </a:pathLst>
          </a:custGeom>
          <a:solidFill>
            <a:schemeClr val="accent1"/>
          </a:solidFill>
          <a:ln w="0">
            <a:noFill/>
            <a:prstDash val="solid"/>
            <a:round/>
            <a:headEnd/>
            <a:tailEnd/>
          </a:ln>
        </xdr:spPr>
      </xdr:sp>
      <xdr:sp macro="" textlink="Calendário9Ano">
        <xdr:nvSpPr>
          <xdr:cNvPr id="40" name="CaixaDeTexto 39"/>
          <xdr:cNvSpPr txBox="1"/>
        </xdr:nvSpPr>
        <xdr:spPr>
          <a:xfrm rot="16200000">
            <a:off x="222703" y="273636"/>
            <a:ext cx="754743" cy="2286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9CE19CC0-C4BE-4B11-98B2-25FFE0B0EA7E}" type="TxLink">
              <a:rPr lang="en-US" sz="2100">
                <a:solidFill>
                  <a:schemeClr val="bg1"/>
                </a:solidFill>
                <a:latin typeface="+mj-lt"/>
              </a:rPr>
              <a:pPr algn="l"/>
              <a:t>2018</a:t>
            </a:fld>
            <a:endParaRPr lang="en-US" sz="2100">
              <a:solidFill>
                <a:schemeClr val="bg1"/>
              </a:solidFill>
              <a:latin typeface="+mj-lt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125_academic_calendar">
      <a:majorFont>
        <a:latin typeface="Franklin Gothic Medium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A1:I168"/>
  <sheetViews>
    <sheetView showGridLines="0" tabSelected="1" topLeftCell="A40" zoomScaleNormal="100" workbookViewId="0">
      <selection activeCell="C47" sqref="C47"/>
    </sheetView>
  </sheetViews>
  <sheetFormatPr defaultColWidth="8.88671875" defaultRowHeight="12.6"/>
  <cols>
    <col min="1" max="1" width="2.5546875" style="1" customWidth="1"/>
    <col min="2" max="2" width="18.33203125" customWidth="1"/>
    <col min="3" max="3" width="17.88671875" customWidth="1"/>
    <col min="4" max="8" width="17.6640625" customWidth="1"/>
    <col min="9" max="9" width="2.5546875" customWidth="1"/>
  </cols>
  <sheetData>
    <row r="1" spans="1:9" s="1" customFormat="1" ht="54" customHeight="1">
      <c r="A1" s="12">
        <v>2017</v>
      </c>
      <c r="B1" s="58" t="s">
        <v>4</v>
      </c>
      <c r="C1" s="58"/>
      <c r="D1" s="58"/>
      <c r="E1" s="4"/>
      <c r="F1" s="4"/>
      <c r="G1" s="4"/>
    </row>
    <row r="2" spans="1:9" s="1" customFormat="1" ht="48.75" customHeight="1">
      <c r="B2" s="11"/>
      <c r="C2"/>
      <c r="D2" s="4"/>
      <c r="E2" s="4"/>
      <c r="F2" s="4"/>
      <c r="G2" s="4"/>
    </row>
    <row r="3" spans="1:9" s="3" customFormat="1" ht="14.25" customHeight="1">
      <c r="A3" s="2"/>
      <c r="B3" s="5" t="s">
        <v>3</v>
      </c>
      <c r="C3" s="13" t="str">
        <f>UPPER(TEXT(C4,"dddd"))</f>
        <v>TERÇA-FEIRA</v>
      </c>
      <c r="D3" s="5" t="str">
        <f t="shared" ref="D3:H3" si="0">UPPER(TEXT(D4,"dddd"))</f>
        <v>QUARTA-FEIRA</v>
      </c>
      <c r="E3" s="13" t="str">
        <f t="shared" si="0"/>
        <v>QUINTA-FEIRA</v>
      </c>
      <c r="F3" s="5" t="str">
        <f t="shared" si="0"/>
        <v>SEXTA-FEIRA</v>
      </c>
      <c r="G3" s="13" t="str">
        <f t="shared" si="0"/>
        <v>SÁBADO</v>
      </c>
      <c r="H3" s="5" t="str">
        <f t="shared" si="0"/>
        <v>DOMINGO</v>
      </c>
      <c r="I3" s="3" t="s">
        <v>0</v>
      </c>
    </row>
    <row r="4" spans="1:9" ht="16.5" customHeight="1">
      <c r="B4" s="6">
        <f t="array" ref="B4:H4">Dias+1+DATE(Calendário1Ano,Calendário1MêsOpção,1)-WEEKDAY(DATE(Calendário1Ano,Calendário1MêsOpção,1),OpçãoDeDiaSemana)</f>
        <v>43003</v>
      </c>
      <c r="C4" s="6">
        <v>43004</v>
      </c>
      <c r="D4" s="6">
        <v>43005</v>
      </c>
      <c r="E4" s="6">
        <v>43006</v>
      </c>
      <c r="F4" s="6">
        <v>43007</v>
      </c>
      <c r="G4" s="6">
        <v>43008</v>
      </c>
      <c r="H4" s="8">
        <v>43009</v>
      </c>
    </row>
    <row r="5" spans="1:9" ht="56.25" customHeight="1">
      <c r="B5" s="7"/>
      <c r="C5" s="7"/>
      <c r="D5" s="7"/>
      <c r="E5" s="7"/>
      <c r="F5" s="7"/>
      <c r="G5" s="7"/>
      <c r="H5" s="9"/>
    </row>
    <row r="6" spans="1:9" ht="16.5" customHeight="1">
      <c r="B6" s="6">
        <f t="array" ref="B6:H6">Dias+8+DATE(Calendário1Ano,Calendário1MêsOpção,1)-WEEKDAY(DATE(Calendário1Ano,Calendário1MêsOpção,1),OpçãoDeDiaSemana)</f>
        <v>43010</v>
      </c>
      <c r="C6" s="6">
        <v>43011</v>
      </c>
      <c r="D6" s="6">
        <v>43012</v>
      </c>
      <c r="E6" s="6">
        <v>43013</v>
      </c>
      <c r="F6" s="6">
        <v>43014</v>
      </c>
      <c r="G6" s="6">
        <v>43015</v>
      </c>
      <c r="H6" s="8">
        <v>43016</v>
      </c>
    </row>
    <row r="7" spans="1:9" ht="24.9" customHeight="1">
      <c r="B7" s="36" t="s">
        <v>30</v>
      </c>
      <c r="C7" s="49" t="s">
        <v>63</v>
      </c>
      <c r="D7" s="52" t="s">
        <v>65</v>
      </c>
      <c r="E7" s="15" t="s">
        <v>5</v>
      </c>
      <c r="F7" s="49" t="s">
        <v>63</v>
      </c>
      <c r="G7" s="7"/>
      <c r="H7" s="9" t="s">
        <v>59</v>
      </c>
    </row>
    <row r="8" spans="1:9" ht="24.9" customHeight="1">
      <c r="B8" s="36"/>
      <c r="C8" s="36" t="s">
        <v>30</v>
      </c>
      <c r="D8" s="36" t="s">
        <v>30</v>
      </c>
      <c r="E8" s="15"/>
      <c r="F8" s="52" t="s">
        <v>66</v>
      </c>
      <c r="G8" s="7"/>
      <c r="H8" s="9"/>
    </row>
    <row r="9" spans="1:9" ht="16.5" customHeight="1">
      <c r="B9" s="6">
        <f t="array" ref="B9:H9">Dias+15+DATE(Calendário1Ano,Calendário1MêsOpção,1)-WEEKDAY(DATE(Calendário1Ano,Calendário1MêsOpção,1),OpçãoDeDiaSemana)</f>
        <v>43017</v>
      </c>
      <c r="C9" s="6">
        <v>43018</v>
      </c>
      <c r="D9" s="6">
        <v>43019</v>
      </c>
      <c r="E9" s="6">
        <v>43020</v>
      </c>
      <c r="F9" s="6">
        <v>43021</v>
      </c>
      <c r="G9" s="6">
        <v>43022</v>
      </c>
      <c r="H9" s="8">
        <v>43023</v>
      </c>
    </row>
    <row r="10" spans="1:9" ht="56.25" customHeight="1">
      <c r="B10" s="55"/>
      <c r="C10" s="55"/>
      <c r="D10" s="52" t="s">
        <v>65</v>
      </c>
      <c r="E10" s="7"/>
      <c r="F10" s="52" t="s">
        <v>67</v>
      </c>
      <c r="G10" s="49" t="s">
        <v>64</v>
      </c>
      <c r="H10" s="9"/>
    </row>
    <row r="11" spans="1:9" ht="16.5" customHeight="1">
      <c r="B11" s="6">
        <f t="array" ref="B11:H11">Dias+22+DATE(Calendário1Ano,Calendário1MêsOpção,1)-WEEKDAY(DATE(Calendário1Ano,Calendário1MêsOpção,1),OpçãoDeDiaSemana)</f>
        <v>43024</v>
      </c>
      <c r="C11" s="6">
        <v>43025</v>
      </c>
      <c r="D11" s="6">
        <v>43026</v>
      </c>
      <c r="E11" s="6">
        <v>43027</v>
      </c>
      <c r="F11" s="6">
        <v>43028</v>
      </c>
      <c r="G11" s="6">
        <v>43029</v>
      </c>
      <c r="H11" s="8">
        <v>43030</v>
      </c>
    </row>
    <row r="12" spans="1:9" ht="24.9" customHeight="1">
      <c r="B12" s="36" t="s">
        <v>30</v>
      </c>
      <c r="C12" s="36" t="s">
        <v>30</v>
      </c>
      <c r="D12" s="7"/>
      <c r="E12" s="7"/>
      <c r="F12" s="49" t="s">
        <v>63</v>
      </c>
      <c r="G12" s="7"/>
      <c r="H12" s="9"/>
    </row>
    <row r="13" spans="1:9" ht="24.9" customHeight="1">
      <c r="B13" s="36"/>
      <c r="C13" s="36"/>
      <c r="D13" s="7"/>
      <c r="E13" s="7"/>
      <c r="F13" s="52" t="s">
        <v>66</v>
      </c>
      <c r="G13" s="7"/>
      <c r="H13" s="9"/>
    </row>
    <row r="14" spans="1:9" ht="16.5" customHeight="1">
      <c r="B14" s="6">
        <f t="array" ref="B14:H14">Dias+29+DATE(Calendário1Ano,Calendário1MêsOpção,1)-WEEKDAY(DATE(Calendário1Ano,Calendário1MêsOpção,1),OpçãoDeDiaSemana)</f>
        <v>43031</v>
      </c>
      <c r="C14" s="6">
        <v>43032</v>
      </c>
      <c r="D14" s="6">
        <v>43033</v>
      </c>
      <c r="E14" s="6">
        <v>43034</v>
      </c>
      <c r="F14" s="6">
        <v>43035</v>
      </c>
      <c r="G14" s="6">
        <v>43036</v>
      </c>
      <c r="H14" s="8">
        <v>43037</v>
      </c>
    </row>
    <row r="15" spans="1:9" ht="57" customHeight="1">
      <c r="B15" s="7"/>
      <c r="C15" s="7"/>
      <c r="D15" s="7"/>
      <c r="E15" s="7"/>
      <c r="F15" s="49" t="s">
        <v>69</v>
      </c>
      <c r="G15" s="7"/>
      <c r="H15" s="10"/>
    </row>
    <row r="16" spans="1:9" ht="16.5" customHeight="1">
      <c r="B16" s="6">
        <f t="array" ref="B16:C16">Dias+36+DATE(Calendário1Ano,Calendário1MêsOpção,1)-WEEKDAY(DATE(Calendário1Ano,Calendário1MêsOpção,1),OpçãoDeDiaSemana)</f>
        <v>43038</v>
      </c>
      <c r="C16" s="6">
        <v>43039</v>
      </c>
      <c r="D16" s="59" t="s">
        <v>1</v>
      </c>
      <c r="E16" s="60"/>
      <c r="F16" s="60"/>
      <c r="G16" s="60"/>
      <c r="H16" s="60"/>
    </row>
    <row r="17" spans="1:8" ht="63.75" customHeight="1">
      <c r="B17" s="7"/>
      <c r="C17" s="53" t="s">
        <v>58</v>
      </c>
      <c r="D17" s="57"/>
      <c r="E17" s="57"/>
      <c r="F17" s="57"/>
      <c r="G17" s="57"/>
      <c r="H17" s="57"/>
    </row>
    <row r="18" spans="1:8" s="1" customFormat="1" ht="54" customHeight="1">
      <c r="A18" s="12">
        <f>YEAR(DATE(Calendário1Ano,Calendário1MêsOpção+1,1))</f>
        <v>2017</v>
      </c>
      <c r="B18" s="11" t="str">
        <f>TEXT(DATE(Calendário1Ano,Calendário1MêsOpção+1,1),"mmmm")</f>
        <v>novembro</v>
      </c>
      <c r="C18"/>
      <c r="D18" s="4"/>
      <c r="E18" s="4"/>
      <c r="F18" s="4"/>
      <c r="G18" s="4"/>
    </row>
    <row r="19" spans="1:8" s="1" customFormat="1" ht="48.75" customHeight="1">
      <c r="B19" s="11"/>
      <c r="C19"/>
      <c r="D19" s="4"/>
      <c r="E19" s="4"/>
      <c r="F19" s="4"/>
      <c r="G19" s="4"/>
    </row>
    <row r="20" spans="1:8" s="3" customFormat="1" ht="14.25" customHeight="1">
      <c r="A20" s="2"/>
      <c r="B20" s="5" t="str">
        <f>UPPER(TEXT(B21,"dddd"))</f>
        <v>SEGUNDA-FEIRA</v>
      </c>
      <c r="C20" s="13" t="str">
        <f t="shared" ref="C20:H20" si="1">UPPER(TEXT(C21,"dddd"))</f>
        <v>TERÇA-FEIRA</v>
      </c>
      <c r="D20" s="5" t="str">
        <f t="shared" si="1"/>
        <v>QUARTA-FEIRA</v>
      </c>
      <c r="E20" s="13" t="str">
        <f t="shared" si="1"/>
        <v>QUINTA-FEIRA</v>
      </c>
      <c r="F20" s="5" t="str">
        <f t="shared" si="1"/>
        <v>SEXTA-FEIRA</v>
      </c>
      <c r="G20" s="13" t="str">
        <f t="shared" si="1"/>
        <v>SÁBADO</v>
      </c>
      <c r="H20" s="5" t="str">
        <f t="shared" si="1"/>
        <v>DOMINGO</v>
      </c>
    </row>
    <row r="21" spans="1:8" ht="16.5" customHeight="1">
      <c r="B21" s="6">
        <f t="array" ref="B21:H21">Dias+1+DATE(Calendário2Ano,Calendário2MêsOpção,1)-WEEKDAY(DATE(Calendário2Ano,Calendário2MêsOpção,1),OpçãoDeDiaSemana)</f>
        <v>43038</v>
      </c>
      <c r="C21" s="6">
        <v>43039</v>
      </c>
      <c r="D21" s="6">
        <v>43040</v>
      </c>
      <c r="E21" s="6">
        <v>43041</v>
      </c>
      <c r="F21" s="6">
        <v>43042</v>
      </c>
      <c r="G21" s="6">
        <v>43043</v>
      </c>
      <c r="H21" s="8">
        <v>43044</v>
      </c>
    </row>
    <row r="22" spans="1:8" ht="24.9" customHeight="1">
      <c r="B22" s="7"/>
      <c r="C22" s="7"/>
      <c r="D22" s="15" t="s">
        <v>5</v>
      </c>
      <c r="E22" s="53" t="s">
        <v>56</v>
      </c>
      <c r="F22" s="52" t="s">
        <v>68</v>
      </c>
      <c r="G22" s="7"/>
      <c r="H22" s="9"/>
    </row>
    <row r="23" spans="1:8" ht="24.9" customHeight="1">
      <c r="B23" s="7"/>
      <c r="C23" s="7"/>
      <c r="D23" s="15"/>
      <c r="E23" s="53"/>
      <c r="F23" s="7"/>
      <c r="G23" s="7"/>
      <c r="H23" s="9"/>
    </row>
    <row r="24" spans="1:8" ht="24.9" customHeight="1">
      <c r="B24" s="7"/>
      <c r="C24" s="7"/>
      <c r="D24" s="15"/>
      <c r="E24" s="7"/>
      <c r="F24" s="7"/>
      <c r="G24" s="7"/>
      <c r="H24" s="9"/>
    </row>
    <row r="25" spans="1:8" ht="16.5" customHeight="1">
      <c r="B25" s="6">
        <f t="array" ref="B25:H25">Dias+8+DATE(Calendário2Ano,Calendário2MêsOpção,1)-WEEKDAY(DATE(Calendário2Ano,Calendário2MêsOpção,1),OpçãoDeDiaSemana)</f>
        <v>43045</v>
      </c>
      <c r="C25" s="6">
        <v>43046</v>
      </c>
      <c r="D25" s="6">
        <v>43047</v>
      </c>
      <c r="E25" s="6">
        <v>43048</v>
      </c>
      <c r="F25" s="6">
        <v>43049</v>
      </c>
      <c r="G25" s="6">
        <v>43050</v>
      </c>
      <c r="H25" s="8">
        <v>43051</v>
      </c>
    </row>
    <row r="26" spans="1:8" ht="50.1" customHeight="1">
      <c r="B26" s="50" t="s">
        <v>53</v>
      </c>
      <c r="C26" s="53" t="s">
        <v>58</v>
      </c>
      <c r="D26" s="7"/>
      <c r="E26" s="53" t="s">
        <v>56</v>
      </c>
      <c r="F26" s="7"/>
      <c r="G26" s="49" t="s">
        <v>70</v>
      </c>
      <c r="H26" s="9"/>
    </row>
    <row r="27" spans="1:8" ht="16.5" customHeight="1">
      <c r="B27" s="6">
        <f t="array" ref="B27:H27">Dias+15+DATE(Calendário2Ano,Calendário2MêsOpção,1)-WEEKDAY(DATE(Calendário2Ano,Calendário2MêsOpção,1),OpçãoDeDiaSemana)</f>
        <v>43052</v>
      </c>
      <c r="C27" s="6">
        <v>43053</v>
      </c>
      <c r="D27" s="6">
        <v>43054</v>
      </c>
      <c r="E27" s="6">
        <v>43055</v>
      </c>
      <c r="F27" s="6">
        <v>43056</v>
      </c>
      <c r="G27" s="6">
        <v>43057</v>
      </c>
      <c r="H27" s="8">
        <v>43058</v>
      </c>
    </row>
    <row r="28" spans="1:8" ht="50.1" customHeight="1">
      <c r="B28" s="50" t="s">
        <v>53</v>
      </c>
      <c r="C28" s="7"/>
      <c r="D28" s="7"/>
      <c r="E28" s="7"/>
      <c r="F28" s="7"/>
      <c r="G28" s="7"/>
      <c r="H28" s="9"/>
    </row>
    <row r="29" spans="1:8" ht="16.5" customHeight="1">
      <c r="B29" s="6">
        <f t="array" ref="B29:H29">Dias+22+DATE(Calendário2Ano,Calendário2MêsOpção,1)-WEEKDAY(DATE(Calendário2Ano,Calendário2MêsOpção,1),OpçãoDeDiaSemana)</f>
        <v>43059</v>
      </c>
      <c r="C29" s="6">
        <v>43060</v>
      </c>
      <c r="D29" s="6">
        <v>43061</v>
      </c>
      <c r="E29" s="6">
        <v>43062</v>
      </c>
      <c r="F29" s="6">
        <v>43063</v>
      </c>
      <c r="G29" s="6">
        <v>43064</v>
      </c>
      <c r="H29" s="8">
        <v>43065</v>
      </c>
    </row>
    <row r="30" spans="1:8" ht="24.9" customHeight="1">
      <c r="B30" s="50" t="s">
        <v>53</v>
      </c>
      <c r="C30" s="7"/>
      <c r="D30" s="7"/>
      <c r="E30" s="54" t="s">
        <v>57</v>
      </c>
      <c r="F30" s="51" t="s">
        <v>55</v>
      </c>
      <c r="G30" s="51" t="s">
        <v>50</v>
      </c>
      <c r="H30" s="9"/>
    </row>
    <row r="31" spans="1:8" ht="24.9" customHeight="1">
      <c r="B31" s="50"/>
      <c r="C31" s="7"/>
      <c r="D31" s="7"/>
      <c r="E31" s="54"/>
      <c r="F31" s="51"/>
      <c r="G31" s="51" t="s">
        <v>51</v>
      </c>
      <c r="H31" s="9"/>
    </row>
    <row r="32" spans="1:8" s="43" customFormat="1" ht="24.9" customHeight="1">
      <c r="B32" s="7"/>
      <c r="C32" s="7"/>
      <c r="D32" s="7"/>
      <c r="E32" s="42"/>
      <c r="F32" s="7"/>
      <c r="G32" s="7"/>
      <c r="H32" s="9"/>
    </row>
    <row r="33" spans="1:8" ht="16.5" customHeight="1">
      <c r="B33" s="6">
        <f t="array" ref="B33:H33">Dias+29+DATE(Calendário2Ano,Calendário2MêsOpção,1)-WEEKDAY(DATE(Calendário2Ano,Calendário2MêsOpção,1),OpçãoDeDiaSemana)</f>
        <v>43066</v>
      </c>
      <c r="C33" s="6">
        <v>43067</v>
      </c>
      <c r="D33" s="6">
        <v>43068</v>
      </c>
      <c r="E33" s="6">
        <v>43069</v>
      </c>
      <c r="F33" s="6">
        <v>43070</v>
      </c>
      <c r="G33" s="6">
        <v>43071</v>
      </c>
      <c r="H33" s="8">
        <v>43072</v>
      </c>
    </row>
    <row r="34" spans="1:8" ht="50.1" customHeight="1">
      <c r="B34" s="50" t="s">
        <v>49</v>
      </c>
      <c r="C34" s="39" t="s">
        <v>54</v>
      </c>
      <c r="D34" s="7"/>
      <c r="E34" s="7"/>
      <c r="F34" s="7"/>
      <c r="G34" s="7"/>
      <c r="H34" s="10"/>
    </row>
    <row r="35" spans="1:8" ht="16.5" customHeight="1">
      <c r="B35" s="6">
        <f t="array" ref="B35:C35">Dias+36+DATE(Calendário2Ano,Calendário2MêsOpção,1)-WEEKDAY(DATE(Calendário2Ano,Calendário2MêsOpção,1),OpçãoDeDiaSemana)</f>
        <v>43073</v>
      </c>
      <c r="C35" s="6">
        <v>43074</v>
      </c>
      <c r="D35" s="59" t="s">
        <v>2</v>
      </c>
      <c r="E35" s="60"/>
      <c r="F35" s="60"/>
      <c r="G35" s="60"/>
      <c r="H35" s="60"/>
    </row>
    <row r="36" spans="1:8" ht="63.75" customHeight="1">
      <c r="B36" s="7"/>
      <c r="C36" s="7"/>
      <c r="D36" s="57"/>
      <c r="E36" s="57"/>
      <c r="F36" s="57"/>
      <c r="G36" s="57"/>
      <c r="H36" s="57"/>
    </row>
    <row r="37" spans="1:8" s="1" customFormat="1" ht="54" customHeight="1">
      <c r="A37" s="12">
        <f>YEAR(DATE(Calendário2Ano,Calendário2MêsOpção+1,1))</f>
        <v>2017</v>
      </c>
      <c r="B37" s="11" t="str">
        <f>TEXT(DATE(Calendário2Ano,Calendário2MêsOpção+1,1),"mmmm")</f>
        <v>dezembro</v>
      </c>
      <c r="C37"/>
      <c r="D37" s="4"/>
      <c r="E37" s="4"/>
      <c r="F37" s="4"/>
      <c r="G37" s="4"/>
    </row>
    <row r="38" spans="1:8" s="1" customFormat="1" ht="48.75" customHeight="1">
      <c r="B38" s="11"/>
      <c r="C38"/>
      <c r="D38" s="4"/>
      <c r="E38" s="4"/>
      <c r="F38" s="4"/>
      <c r="G38" s="4"/>
    </row>
    <row r="39" spans="1:8" s="3" customFormat="1" ht="14.25" customHeight="1">
      <c r="A39" s="2"/>
      <c r="B39" s="5" t="str">
        <f>UPPER(TEXT(B40,"dddd"))</f>
        <v>SEGUNDA-FEIRA</v>
      </c>
      <c r="C39" s="13" t="str">
        <f t="shared" ref="C39" si="2">UPPER(TEXT(C40,"dddd"))</f>
        <v>TERÇA-FEIRA</v>
      </c>
      <c r="D39" s="5" t="str">
        <f t="shared" ref="D39" si="3">UPPER(TEXT(D40,"dddd"))</f>
        <v>QUARTA-FEIRA</v>
      </c>
      <c r="E39" s="13" t="str">
        <f t="shared" ref="E39" si="4">UPPER(TEXT(E40,"dddd"))</f>
        <v>QUINTA-FEIRA</v>
      </c>
      <c r="F39" s="5" t="str">
        <f t="shared" ref="F39" si="5">UPPER(TEXT(F40,"dddd"))</f>
        <v>SEXTA-FEIRA</v>
      </c>
      <c r="G39" s="13" t="str">
        <f t="shared" ref="G39" si="6">UPPER(TEXT(G40,"dddd"))</f>
        <v>SÁBADO</v>
      </c>
      <c r="H39" s="5" t="str">
        <f t="shared" ref="H39" si="7">UPPER(TEXT(H40,"dddd"))</f>
        <v>DOMINGO</v>
      </c>
    </row>
    <row r="40" spans="1:8" ht="16.5" customHeight="1">
      <c r="B40" s="6">
        <f t="array" ref="B40:H40">Dias+1+DATE(Calendário3Ano,Calendário3MêsOpção,1)-WEEKDAY(DATE(Calendário3Ano,Calendário3MêsOpção,1),OpçãoDeDiaSemana)</f>
        <v>43066</v>
      </c>
      <c r="C40" s="6">
        <v>43067</v>
      </c>
      <c r="D40" s="6">
        <v>43068</v>
      </c>
      <c r="E40" s="6">
        <v>43069</v>
      </c>
      <c r="F40" s="6">
        <v>43070</v>
      </c>
      <c r="G40" s="6">
        <v>43071</v>
      </c>
      <c r="H40" s="8">
        <v>43072</v>
      </c>
    </row>
    <row r="41" spans="1:8" ht="24.9" customHeight="1">
      <c r="B41" s="7"/>
      <c r="C41" s="7"/>
      <c r="D41" s="7"/>
      <c r="E41" s="7"/>
      <c r="F41" s="15" t="s">
        <v>5</v>
      </c>
      <c r="H41" s="9"/>
    </row>
    <row r="42" spans="1:8" ht="24.9" customHeight="1">
      <c r="B42" s="7"/>
      <c r="C42" s="7"/>
      <c r="D42" s="7"/>
      <c r="E42" s="7"/>
      <c r="F42" s="15"/>
      <c r="H42" s="9"/>
    </row>
    <row r="43" spans="1:8" ht="24.9" customHeight="1">
      <c r="B43" s="7"/>
      <c r="C43" s="7"/>
      <c r="D43" s="7"/>
      <c r="E43" s="7"/>
      <c r="F43" s="15"/>
      <c r="G43" s="7"/>
      <c r="H43" s="9"/>
    </row>
    <row r="44" spans="1:8" ht="16.5" customHeight="1">
      <c r="B44" s="6">
        <f t="array" ref="B44:H44">Dias+8+DATE(Calendário3Ano,Calendário3MêsOpção,1)-WEEKDAY(DATE(Calendário3Ano,Calendário3MêsOpção,1),OpçãoDeDiaSemana)</f>
        <v>43073</v>
      </c>
      <c r="C44" s="6">
        <v>43074</v>
      </c>
      <c r="D44" s="6">
        <v>43075</v>
      </c>
      <c r="E44" s="6">
        <v>43076</v>
      </c>
      <c r="F44" s="6">
        <v>43077</v>
      </c>
      <c r="G44" s="6">
        <v>43078</v>
      </c>
      <c r="H44" s="8">
        <v>43079</v>
      </c>
    </row>
    <row r="45" spans="1:8" ht="50.1" customHeight="1">
      <c r="B45" s="50" t="s">
        <v>49</v>
      </c>
      <c r="C45" s="39" t="s">
        <v>39</v>
      </c>
      <c r="D45" s="7"/>
      <c r="E45" s="7"/>
      <c r="F45" s="15" t="s">
        <v>5</v>
      </c>
      <c r="G45" s="7"/>
      <c r="H45" s="9"/>
    </row>
    <row r="46" spans="1:8" ht="16.5" customHeight="1">
      <c r="B46" s="6">
        <f t="array" ref="B46:H46">Dias+15+DATE(Calendário3Ano,Calendário3MêsOpção,1)-WEEKDAY(DATE(Calendário3Ano,Calendário3MêsOpção,1),OpçãoDeDiaSemana)</f>
        <v>43080</v>
      </c>
      <c r="C46" s="6">
        <v>43081</v>
      </c>
      <c r="D46" s="6">
        <v>43082</v>
      </c>
      <c r="E46" s="6">
        <v>43083</v>
      </c>
      <c r="F46" s="6">
        <v>43084</v>
      </c>
      <c r="G46" s="6">
        <v>43085</v>
      </c>
      <c r="H46" s="8">
        <v>43086</v>
      </c>
    </row>
    <row r="47" spans="1:8" ht="24.9" customHeight="1">
      <c r="B47" s="50" t="s">
        <v>49</v>
      </c>
      <c r="C47" s="51" t="s">
        <v>52</v>
      </c>
      <c r="D47" s="7"/>
      <c r="E47" s="7"/>
      <c r="F47" s="7"/>
      <c r="G47" s="7"/>
      <c r="H47" s="9"/>
    </row>
    <row r="48" spans="1:8" ht="24.9" customHeight="1">
      <c r="B48" s="7"/>
      <c r="C48" s="7"/>
      <c r="D48" s="7"/>
      <c r="E48" s="7"/>
      <c r="G48" s="7"/>
      <c r="H48" s="9"/>
    </row>
    <row r="49" spans="1:8" s="43" customFormat="1" ht="24.9" customHeight="1">
      <c r="B49" s="7"/>
      <c r="C49" s="7"/>
      <c r="D49" s="7"/>
      <c r="E49" s="7"/>
      <c r="F49" s="7"/>
      <c r="G49" s="7"/>
      <c r="H49" s="9"/>
    </row>
    <row r="50" spans="1:8" ht="16.5" customHeight="1">
      <c r="B50" s="6">
        <f t="array" ref="B50:H50">Dias+22+DATE(Calendário3Ano,Calendário3MêsOpção,1)-WEEKDAY(DATE(Calendário3Ano,Calendário3MêsOpção,1),OpçãoDeDiaSemana)</f>
        <v>43087</v>
      </c>
      <c r="C50" s="6">
        <v>43088</v>
      </c>
      <c r="D50" s="6">
        <v>43089</v>
      </c>
      <c r="E50" s="6">
        <v>43090</v>
      </c>
      <c r="F50" s="6">
        <v>43091</v>
      </c>
      <c r="G50" s="6">
        <v>43092</v>
      </c>
      <c r="H50" s="8">
        <v>43093</v>
      </c>
    </row>
    <row r="51" spans="1:8" ht="50.1" customHeight="1">
      <c r="B51" s="16" t="s">
        <v>6</v>
      </c>
      <c r="C51" s="16" t="s">
        <v>6</v>
      </c>
      <c r="D51" s="16" t="s">
        <v>6</v>
      </c>
      <c r="E51" s="16" t="s">
        <v>6</v>
      </c>
      <c r="F51" s="16" t="s">
        <v>6</v>
      </c>
      <c r="G51" s="7"/>
      <c r="H51" s="9"/>
    </row>
    <row r="52" spans="1:8" ht="16.5" customHeight="1">
      <c r="B52" s="6">
        <f t="array" ref="B52:H52">Dias+29+DATE(Calendário3Ano,Calendário3MêsOpção,1)-WEEKDAY(DATE(Calendário3Ano,Calendário3MêsOpção,1),OpçãoDeDiaSemana)</f>
        <v>43094</v>
      </c>
      <c r="C52" s="6">
        <v>43095</v>
      </c>
      <c r="D52" s="6">
        <v>43096</v>
      </c>
      <c r="E52" s="6">
        <v>43097</v>
      </c>
      <c r="F52" s="6">
        <v>43098</v>
      </c>
      <c r="G52" s="6">
        <v>43099</v>
      </c>
      <c r="H52" s="8">
        <v>43100</v>
      </c>
    </row>
    <row r="53" spans="1:8" ht="50.1" customHeight="1">
      <c r="B53" s="15" t="s">
        <v>5</v>
      </c>
      <c r="C53" s="16" t="s">
        <v>6</v>
      </c>
      <c r="D53" s="16" t="s">
        <v>6</v>
      </c>
      <c r="E53" s="16" t="s">
        <v>6</v>
      </c>
      <c r="F53" s="16" t="s">
        <v>6</v>
      </c>
      <c r="G53" s="7"/>
      <c r="H53" s="10"/>
    </row>
    <row r="54" spans="1:8" ht="16.5" customHeight="1">
      <c r="B54" s="6">
        <f t="array" ref="B54:C54">Dias+36+DATE(Calendário3Ano,Calendário3MêsOpção,1)-WEEKDAY(DATE(Calendário3Ano,Calendário3MêsOpção,1),OpçãoDeDiaSemana)</f>
        <v>43101</v>
      </c>
      <c r="C54" s="6">
        <v>43102</v>
      </c>
      <c r="D54" s="59" t="s">
        <v>2</v>
      </c>
      <c r="E54" s="60"/>
      <c r="F54" s="60"/>
      <c r="G54" s="60"/>
      <c r="H54" s="60"/>
    </row>
    <row r="55" spans="1:8" ht="50.1" customHeight="1">
      <c r="B55" s="7"/>
      <c r="C55" s="7"/>
      <c r="D55" s="57"/>
      <c r="E55" s="57"/>
      <c r="F55" s="57"/>
      <c r="G55" s="57"/>
      <c r="H55" s="57"/>
    </row>
    <row r="56" spans="1:8" s="1" customFormat="1" ht="54" customHeight="1">
      <c r="A56" s="12">
        <f>YEAR(DATE(Calendário3Ano,Calendário3MêsOpção+1,1))</f>
        <v>2018</v>
      </c>
      <c r="B56" s="11" t="str">
        <f>TEXT(DATE(Calendário3Ano,Calendário3MêsOpção+1,1),"mmmm")</f>
        <v>janeiro</v>
      </c>
      <c r="C56"/>
      <c r="D56" s="4"/>
      <c r="E56" s="4"/>
      <c r="F56" s="4"/>
      <c r="G56" s="4"/>
    </row>
    <row r="57" spans="1:8" s="1" customFormat="1" ht="48.75" customHeight="1">
      <c r="B57" s="11"/>
      <c r="C57"/>
      <c r="D57" s="4"/>
      <c r="E57" s="4"/>
      <c r="F57" s="4"/>
      <c r="G57" s="4"/>
    </row>
    <row r="58" spans="1:8" s="3" customFormat="1" ht="14.25" customHeight="1">
      <c r="A58" s="2"/>
      <c r="B58" s="5" t="str">
        <f>UPPER(TEXT(B59,"dddd"))</f>
        <v>SEGUNDA-FEIRA</v>
      </c>
      <c r="C58" s="13" t="str">
        <f t="shared" ref="C58" si="8">UPPER(TEXT(C59,"dddd"))</f>
        <v>TERÇA-FEIRA</v>
      </c>
      <c r="D58" s="5" t="str">
        <f t="shared" ref="D58" si="9">UPPER(TEXT(D59,"dddd"))</f>
        <v>QUARTA-FEIRA</v>
      </c>
      <c r="E58" s="13" t="str">
        <f t="shared" ref="E58" si="10">UPPER(TEXT(E59,"dddd"))</f>
        <v>QUINTA-FEIRA</v>
      </c>
      <c r="F58" s="5" t="str">
        <f t="shared" ref="F58" si="11">UPPER(TEXT(F59,"dddd"))</f>
        <v>SEXTA-FEIRA</v>
      </c>
      <c r="G58" s="13" t="str">
        <f t="shared" ref="G58" si="12">UPPER(TEXT(G59,"dddd"))</f>
        <v>SÁBADO</v>
      </c>
      <c r="H58" s="5" t="str">
        <f t="shared" ref="H58" si="13">UPPER(TEXT(H59,"dddd"))</f>
        <v>DOMINGO</v>
      </c>
    </row>
    <row r="59" spans="1:8" ht="16.5" customHeight="1">
      <c r="B59" s="6">
        <f t="array" ref="B59:H59">Dias+1+DATE(Calendário4Ano,Calendário4MêsOpção,1)-WEEKDAY(DATE(Calendário4Ano,Calendário4MêsOpção,1),OpçãoDeDiaSemana)</f>
        <v>43101</v>
      </c>
      <c r="C59" s="6">
        <v>43102</v>
      </c>
      <c r="D59" s="6">
        <v>43103</v>
      </c>
      <c r="E59" s="6">
        <v>43104</v>
      </c>
      <c r="F59" s="6">
        <v>43105</v>
      </c>
      <c r="G59" s="6">
        <v>43106</v>
      </c>
      <c r="H59" s="8">
        <v>43107</v>
      </c>
    </row>
    <row r="60" spans="1:8" ht="56.25" customHeight="1">
      <c r="B60" s="15" t="s">
        <v>5</v>
      </c>
      <c r="C60" s="7"/>
      <c r="D60" s="7"/>
      <c r="E60" s="48" t="s">
        <v>47</v>
      </c>
      <c r="F60" s="7"/>
      <c r="G60" s="7"/>
      <c r="H60" s="9"/>
    </row>
    <row r="61" spans="1:8" ht="16.5" customHeight="1">
      <c r="B61" s="6">
        <f t="array" ref="B61:H61">Dias+8+DATE(Calendário4Ano,Calendário4MêsOpção,1)-WEEKDAY(DATE(Calendário4Ano,Calendário4MêsOpção,1),OpçãoDeDiaSemana)</f>
        <v>43108</v>
      </c>
      <c r="C61" s="6">
        <v>43109</v>
      </c>
      <c r="D61" s="6">
        <v>43110</v>
      </c>
      <c r="E61" s="6">
        <v>43111</v>
      </c>
      <c r="F61" s="6">
        <v>43112</v>
      </c>
      <c r="G61" s="6">
        <v>43113</v>
      </c>
      <c r="H61" s="8">
        <v>43114</v>
      </c>
    </row>
    <row r="62" spans="1:8" ht="56.25" customHeight="1">
      <c r="B62" s="48" t="s">
        <v>48</v>
      </c>
      <c r="C62" s="7"/>
      <c r="D62" s="7"/>
      <c r="E62" s="47" t="s">
        <v>46</v>
      </c>
      <c r="F62" s="7"/>
      <c r="G62" s="7"/>
      <c r="H62" s="9"/>
    </row>
    <row r="63" spans="1:8" ht="16.5" customHeight="1">
      <c r="B63" s="6">
        <f t="array" ref="B63:H63">Dias+15+DATE(Calendário4Ano,Calendário4MêsOpção,1)-WEEKDAY(DATE(Calendário4Ano,Calendário4MêsOpção,1),OpçãoDeDiaSemana)</f>
        <v>43115</v>
      </c>
      <c r="C63" s="6">
        <v>43116</v>
      </c>
      <c r="D63" s="6">
        <v>43117</v>
      </c>
      <c r="E63" s="6">
        <v>43118</v>
      </c>
      <c r="F63" s="6">
        <v>43119</v>
      </c>
      <c r="G63" s="6">
        <v>43120</v>
      </c>
      <c r="H63" s="8">
        <v>43121</v>
      </c>
    </row>
    <row r="64" spans="1:8" ht="56.25" customHeight="1">
      <c r="B64" s="7"/>
      <c r="C64" s="7"/>
      <c r="D64" s="7"/>
      <c r="E64" s="47" t="s">
        <v>46</v>
      </c>
      <c r="F64" s="7"/>
      <c r="G64" s="7"/>
      <c r="H64" s="9"/>
    </row>
    <row r="65" spans="1:8" ht="16.5" customHeight="1">
      <c r="B65" s="6">
        <f t="array" ref="B65:H65">Dias+22+DATE(Calendário4Ano,Calendário4MêsOpção,1)-WEEKDAY(DATE(Calendário4Ano,Calendário4MêsOpção,1),OpçãoDeDiaSemana)</f>
        <v>43122</v>
      </c>
      <c r="C65" s="6">
        <v>43123</v>
      </c>
      <c r="D65" s="6">
        <v>43124</v>
      </c>
      <c r="E65" s="6">
        <v>43125</v>
      </c>
      <c r="F65" s="6">
        <v>43126</v>
      </c>
      <c r="G65" s="6">
        <v>43127</v>
      </c>
      <c r="H65" s="8">
        <v>43128</v>
      </c>
    </row>
    <row r="66" spans="1:8" ht="56.25" customHeight="1">
      <c r="B66" s="46" t="s">
        <v>45</v>
      </c>
      <c r="C66" s="46" t="s">
        <v>45</v>
      </c>
      <c r="D66" s="7"/>
      <c r="E66" s="47" t="s">
        <v>46</v>
      </c>
      <c r="F66" s="46" t="s">
        <v>45</v>
      </c>
      <c r="G66" s="7"/>
      <c r="H66" s="9"/>
    </row>
    <row r="67" spans="1:8" ht="16.5" customHeight="1">
      <c r="B67" s="6">
        <f t="array" ref="B67:H67">Dias+29+DATE(Calendário4Ano,Calendário4MêsOpção,1)-WEEKDAY(DATE(Calendário4Ano,Calendário4MêsOpção,1),OpçãoDeDiaSemana)</f>
        <v>43129</v>
      </c>
      <c r="C67" s="6">
        <v>43130</v>
      </c>
      <c r="D67" s="6">
        <v>43131</v>
      </c>
      <c r="E67" s="6">
        <v>43132</v>
      </c>
      <c r="F67" s="6">
        <v>43133</v>
      </c>
      <c r="G67" s="6">
        <v>43134</v>
      </c>
      <c r="H67" s="8">
        <v>43135</v>
      </c>
    </row>
    <row r="68" spans="1:8" ht="57" customHeight="1">
      <c r="B68" s="46" t="s">
        <v>45</v>
      </c>
      <c r="C68" s="46" t="s">
        <v>45</v>
      </c>
      <c r="D68" s="46" t="s">
        <v>45</v>
      </c>
      <c r="E68" s="7"/>
      <c r="F68" s="7"/>
      <c r="G68" s="7"/>
      <c r="H68" s="10"/>
    </row>
    <row r="69" spans="1:8" ht="16.5" customHeight="1">
      <c r="B69" s="6">
        <f t="array" ref="B69:C69">Dias+36+DATE(Calendário4Ano,Calendário4MêsOpção,1)-WEEKDAY(DATE(Calendário4Ano,Calendário4MêsOpção,1),OpçãoDeDiaSemana)</f>
        <v>43136</v>
      </c>
      <c r="C69" s="6">
        <v>43137</v>
      </c>
      <c r="D69" s="59" t="s">
        <v>2</v>
      </c>
      <c r="E69" s="60"/>
      <c r="F69" s="60"/>
      <c r="G69" s="60"/>
      <c r="H69" s="60"/>
    </row>
    <row r="70" spans="1:8" ht="63.75" customHeight="1">
      <c r="B70" s="7"/>
      <c r="C70" s="7"/>
      <c r="D70" s="57"/>
      <c r="E70" s="57"/>
      <c r="F70" s="57"/>
      <c r="G70" s="57"/>
      <c r="H70" s="57"/>
    </row>
    <row r="71" spans="1:8" s="1" customFormat="1" ht="54" customHeight="1">
      <c r="A71" s="12">
        <f>YEAR(DATE(Calendário4Ano,Calendário4MêsOpção+1,1))</f>
        <v>2018</v>
      </c>
      <c r="B71" s="11" t="str">
        <f>TEXT(DATE(Calendário4Ano,Calendário4MêsOpção+1,1),"mmmm")</f>
        <v>fevereiro</v>
      </c>
      <c r="C71"/>
      <c r="D71" s="4"/>
      <c r="E71" s="4"/>
      <c r="F71" s="4"/>
      <c r="G71" s="4"/>
    </row>
    <row r="72" spans="1:8" s="1" customFormat="1" ht="48.75" customHeight="1">
      <c r="B72" s="11"/>
      <c r="C72"/>
      <c r="D72" s="4"/>
      <c r="E72" s="4"/>
      <c r="F72" s="4"/>
      <c r="G72" s="4"/>
    </row>
    <row r="73" spans="1:8" s="3" customFormat="1" ht="14.25" customHeight="1">
      <c r="A73" s="2"/>
      <c r="B73" s="5" t="str">
        <f>UPPER(TEXT(B74,"dddd"))</f>
        <v>SEGUNDA-FEIRA</v>
      </c>
      <c r="C73" s="13" t="str">
        <f t="shared" ref="C73" si="14">UPPER(TEXT(C74,"dddd"))</f>
        <v>TERÇA-FEIRA</v>
      </c>
      <c r="D73" s="5" t="str">
        <f t="shared" ref="D73" si="15">UPPER(TEXT(D74,"dddd"))</f>
        <v>QUARTA-FEIRA</v>
      </c>
      <c r="E73" s="13" t="str">
        <f t="shared" ref="E73" si="16">UPPER(TEXT(E74,"dddd"))</f>
        <v>QUINTA-FEIRA</v>
      </c>
      <c r="F73" s="5" t="str">
        <f t="shared" ref="F73" si="17">UPPER(TEXT(F74,"dddd"))</f>
        <v>SEXTA-FEIRA</v>
      </c>
      <c r="G73" s="13" t="str">
        <f t="shared" ref="G73" si="18">UPPER(TEXT(G74,"dddd"))</f>
        <v>SÁBADO</v>
      </c>
      <c r="H73" s="5" t="str">
        <f t="shared" ref="H73" si="19">UPPER(TEXT(H74,"dddd"))</f>
        <v>DOMINGO</v>
      </c>
    </row>
    <row r="74" spans="1:8" ht="16.5" customHeight="1">
      <c r="B74" s="6">
        <f t="array" ref="B74:H74">Dias+1+DATE(Calendário5Ano,Calendário5MêsOpção,1)-WEEKDAY(DATE(Calendário5Ano,Calendário5MêsOpção,1),OpçãoDeDiaSemana)</f>
        <v>43129</v>
      </c>
      <c r="C74" s="6">
        <v>43130</v>
      </c>
      <c r="D74" s="6">
        <v>43131</v>
      </c>
      <c r="E74" s="6">
        <v>43132</v>
      </c>
      <c r="F74" s="6">
        <v>43133</v>
      </c>
      <c r="G74" s="6">
        <v>43134</v>
      </c>
      <c r="H74" s="8">
        <v>43135</v>
      </c>
    </row>
    <row r="75" spans="1:8" ht="24.9" customHeight="1">
      <c r="B75" s="7"/>
      <c r="C75" s="7"/>
      <c r="D75" s="7"/>
      <c r="E75" s="7"/>
      <c r="F75" s="7"/>
      <c r="G75" s="45" t="s">
        <v>42</v>
      </c>
      <c r="H75" s="9"/>
    </row>
    <row r="76" spans="1:8" ht="24.9" customHeight="1">
      <c r="B76" s="7"/>
      <c r="C76" s="7"/>
      <c r="D76" s="7"/>
      <c r="E76" s="7"/>
      <c r="F76" s="7"/>
      <c r="G76" s="45" t="s">
        <v>43</v>
      </c>
      <c r="H76" s="9"/>
    </row>
    <row r="77" spans="1:8" ht="24.9" customHeight="1">
      <c r="B77" s="7"/>
      <c r="C77" s="7"/>
      <c r="D77" s="7"/>
      <c r="E77" s="7"/>
      <c r="F77" s="7"/>
      <c r="G77" s="7"/>
      <c r="H77" s="9"/>
    </row>
    <row r="78" spans="1:8" ht="16.5" customHeight="1">
      <c r="B78" s="6">
        <f t="array" ref="B78:H78">Dias+8+DATE(Calendário5Ano,Calendário5MêsOpção,1)-WEEKDAY(DATE(Calendário5Ano,Calendário5MêsOpção,1),OpçãoDeDiaSemana)</f>
        <v>43136</v>
      </c>
      <c r="C78" s="6">
        <v>43137</v>
      </c>
      <c r="D78" s="6">
        <v>43138</v>
      </c>
      <c r="E78" s="6">
        <v>43139</v>
      </c>
      <c r="F78" s="6">
        <v>43140</v>
      </c>
      <c r="G78" s="6">
        <v>43141</v>
      </c>
      <c r="H78" s="8">
        <v>43142</v>
      </c>
    </row>
    <row r="79" spans="1:8" ht="24.9" customHeight="1">
      <c r="B79" s="7"/>
      <c r="C79" s="39" t="s">
        <v>39</v>
      </c>
      <c r="D79" s="7"/>
      <c r="E79" s="40" t="s">
        <v>40</v>
      </c>
      <c r="F79" s="40" t="s">
        <v>41</v>
      </c>
      <c r="G79" s="45" t="s">
        <v>42</v>
      </c>
      <c r="H79" s="9"/>
    </row>
    <row r="80" spans="1:8" s="43" customFormat="1" ht="24.9" customHeight="1">
      <c r="B80" s="7"/>
      <c r="C80" s="41"/>
      <c r="D80" s="7"/>
      <c r="E80" s="44"/>
      <c r="F80" s="44"/>
      <c r="G80" s="45" t="s">
        <v>44</v>
      </c>
      <c r="H80" s="9"/>
    </row>
    <row r="81" spans="1:8" s="43" customFormat="1" ht="24.9" customHeight="1">
      <c r="B81" s="7"/>
      <c r="C81" s="41"/>
      <c r="D81" s="7"/>
      <c r="E81" s="44"/>
      <c r="F81" s="44"/>
      <c r="G81" s="7"/>
      <c r="H81" s="9"/>
    </row>
    <row r="82" spans="1:8" ht="16.5" customHeight="1">
      <c r="B82" s="6">
        <f t="array" ref="B82:H82">Dias+15+DATE(Calendário5Ano,Calendário5MêsOpção,1)-WEEKDAY(DATE(Calendário5Ano,Calendário5MêsOpção,1),OpçãoDeDiaSemana)</f>
        <v>43143</v>
      </c>
      <c r="C82" s="6">
        <v>43144</v>
      </c>
      <c r="D82" s="6">
        <v>43145</v>
      </c>
      <c r="E82" s="6">
        <v>43146</v>
      </c>
      <c r="F82" s="6">
        <v>43147</v>
      </c>
      <c r="G82" s="6">
        <v>43148</v>
      </c>
      <c r="H82" s="8">
        <v>43149</v>
      </c>
    </row>
    <row r="83" spans="1:8" ht="50.1" customHeight="1">
      <c r="B83" s="38" t="s">
        <v>38</v>
      </c>
      <c r="C83" s="15" t="s">
        <v>7</v>
      </c>
      <c r="D83" s="39" t="s">
        <v>39</v>
      </c>
      <c r="E83" s="35" t="s">
        <v>25</v>
      </c>
      <c r="F83" s="37" t="s">
        <v>31</v>
      </c>
      <c r="G83" s="7"/>
      <c r="H83" s="9"/>
    </row>
    <row r="84" spans="1:8" ht="16.5" customHeight="1">
      <c r="B84" s="6">
        <f t="array" ref="B84:H84">Dias+22+DATE(Calendário5Ano,Calendário5MêsOpção,1)-WEEKDAY(DATE(Calendário5Ano,Calendário5MêsOpção,1),OpçãoDeDiaSemana)</f>
        <v>43150</v>
      </c>
      <c r="C84" s="6">
        <v>43151</v>
      </c>
      <c r="D84" s="6">
        <v>43152</v>
      </c>
      <c r="E84" s="6">
        <v>43153</v>
      </c>
      <c r="F84" s="6">
        <v>43154</v>
      </c>
      <c r="G84" s="6">
        <v>43155</v>
      </c>
      <c r="H84" s="8">
        <v>43156</v>
      </c>
    </row>
    <row r="85" spans="1:8" ht="50.1" customHeight="1">
      <c r="B85" s="35" t="s">
        <v>25</v>
      </c>
      <c r="C85" s="37" t="s">
        <v>31</v>
      </c>
      <c r="D85" s="35" t="s">
        <v>25</v>
      </c>
      <c r="E85" s="35" t="s">
        <v>25</v>
      </c>
      <c r="F85" s="37" t="s">
        <v>37</v>
      </c>
      <c r="G85" s="7"/>
      <c r="H85" s="9"/>
    </row>
    <row r="86" spans="1:8" ht="16.5" customHeight="1">
      <c r="B86" s="6">
        <f t="array" ref="B86:H86">Dias+29+DATE(Calendário5Ano,Calendário5MêsOpção,1)-WEEKDAY(DATE(Calendário5Ano,Calendário5MêsOpção,1),OpçãoDeDiaSemana)</f>
        <v>43157</v>
      </c>
      <c r="C86" s="6">
        <v>43158</v>
      </c>
      <c r="D86" s="6">
        <v>43159</v>
      </c>
      <c r="E86" s="6">
        <v>43160</v>
      </c>
      <c r="F86" s="6">
        <v>43161</v>
      </c>
      <c r="G86" s="6">
        <v>43162</v>
      </c>
      <c r="H86" s="8">
        <v>43163</v>
      </c>
    </row>
    <row r="87" spans="1:8" ht="50.1" customHeight="1">
      <c r="B87" s="55"/>
      <c r="C87" s="37" t="s">
        <v>31</v>
      </c>
      <c r="D87" s="55"/>
      <c r="E87" s="7"/>
      <c r="F87" s="7"/>
      <c r="G87" s="7"/>
      <c r="H87" s="10"/>
    </row>
    <row r="88" spans="1:8" ht="16.5" customHeight="1">
      <c r="B88" s="6">
        <f t="array" ref="B88:C88">Dias+36+DATE(Calendário5Ano,Calendário5MêsOpção,1)-WEEKDAY(DATE(Calendário5Ano,Calendário5MêsOpção,1),OpçãoDeDiaSemana)</f>
        <v>43164</v>
      </c>
      <c r="C88" s="6">
        <v>43165</v>
      </c>
      <c r="D88" s="59" t="s">
        <v>2</v>
      </c>
      <c r="E88" s="60"/>
      <c r="F88" s="60"/>
      <c r="G88" s="60"/>
      <c r="H88" s="60"/>
    </row>
    <row r="89" spans="1:8" ht="63.75" customHeight="1">
      <c r="B89" s="7"/>
      <c r="C89" s="7"/>
      <c r="D89" s="57"/>
      <c r="E89" s="57"/>
      <c r="F89" s="57"/>
      <c r="G89" s="57"/>
      <c r="H89" s="57"/>
    </row>
    <row r="90" spans="1:8" s="1" customFormat="1" ht="54" customHeight="1">
      <c r="A90" s="12">
        <f>YEAR(DATE(Calendário5Ano,Calendário5MêsOpção+1,1))</f>
        <v>2018</v>
      </c>
      <c r="B90" s="11" t="str">
        <f>TEXT(DATE(Calendário5Ano,Calendário5MêsOpção+1,1),"mmmm")</f>
        <v>março</v>
      </c>
      <c r="C90"/>
      <c r="D90" s="4"/>
      <c r="E90" s="4"/>
      <c r="F90" s="4"/>
      <c r="G90" s="4"/>
    </row>
    <row r="91" spans="1:8" s="1" customFormat="1" ht="48.75" customHeight="1">
      <c r="B91" s="11"/>
      <c r="C91"/>
      <c r="D91" s="4"/>
      <c r="E91" s="4"/>
      <c r="F91" s="4"/>
      <c r="G91" s="4"/>
    </row>
    <row r="92" spans="1:8" s="3" customFormat="1" ht="14.25" customHeight="1">
      <c r="A92" s="2"/>
      <c r="B92" s="5" t="str">
        <f>UPPER(TEXT(B93,"dddd"))</f>
        <v>SEGUNDA-FEIRA</v>
      </c>
      <c r="C92" s="13" t="str">
        <f t="shared" ref="C92" si="20">UPPER(TEXT(C93,"dddd"))</f>
        <v>TERÇA-FEIRA</v>
      </c>
      <c r="D92" s="5" t="str">
        <f t="shared" ref="D92" si="21">UPPER(TEXT(D93,"dddd"))</f>
        <v>QUARTA-FEIRA</v>
      </c>
      <c r="E92" s="13" t="str">
        <f t="shared" ref="E92" si="22">UPPER(TEXT(E93,"dddd"))</f>
        <v>QUINTA-FEIRA</v>
      </c>
      <c r="F92" s="5" t="str">
        <f t="shared" ref="F92" si="23">UPPER(TEXT(F93,"dddd"))</f>
        <v>SEXTA-FEIRA</v>
      </c>
      <c r="G92" s="13" t="str">
        <f t="shared" ref="G92" si="24">UPPER(TEXT(G93,"dddd"))</f>
        <v>SÁBADO</v>
      </c>
      <c r="H92" s="5" t="str">
        <f t="shared" ref="H92" si="25">UPPER(TEXT(H93,"dddd"))</f>
        <v>DOMINGO</v>
      </c>
    </row>
    <row r="93" spans="1:8" ht="16.5" customHeight="1">
      <c r="B93" s="6">
        <f t="array" ref="B93:H93">Dias+1+DATE(Calendário6Ano,Calendário6MêsOpção,1)-WEEKDAY(DATE(Calendário6Ano,Calendário6MêsOpção,1),OpçãoDeDiaSemana)</f>
        <v>43157</v>
      </c>
      <c r="C93" s="6">
        <v>43158</v>
      </c>
      <c r="D93" s="6">
        <v>43159</v>
      </c>
      <c r="E93" s="6">
        <v>43160</v>
      </c>
      <c r="F93" s="6">
        <v>43161</v>
      </c>
      <c r="G93" s="6">
        <v>43162</v>
      </c>
      <c r="H93" s="8">
        <v>43163</v>
      </c>
    </row>
    <row r="94" spans="1:8" ht="50.1" customHeight="1">
      <c r="B94" s="7"/>
      <c r="C94" s="7"/>
      <c r="D94" s="7"/>
      <c r="E94" s="56"/>
      <c r="F94" s="31" t="s">
        <v>18</v>
      </c>
      <c r="G94" s="7"/>
      <c r="H94" s="9"/>
    </row>
    <row r="95" spans="1:8" ht="16.5" customHeight="1">
      <c r="B95" s="6">
        <f t="array" ref="B95:H95">Dias+8+DATE(Calendário6Ano,Calendário6MêsOpção,1)-WEEKDAY(DATE(Calendário6Ano,Calendário6MêsOpção,1),OpçãoDeDiaSemana)</f>
        <v>43164</v>
      </c>
      <c r="C95" s="6">
        <v>43165</v>
      </c>
      <c r="D95" s="6">
        <v>43166</v>
      </c>
      <c r="E95" s="6">
        <v>43167</v>
      </c>
      <c r="F95" s="6">
        <v>43168</v>
      </c>
      <c r="G95" s="6">
        <v>43169</v>
      </c>
      <c r="H95" s="8">
        <v>43170</v>
      </c>
    </row>
    <row r="96" spans="1:8" ht="24.9" customHeight="1">
      <c r="B96" s="33" t="s">
        <v>22</v>
      </c>
      <c r="C96" s="31" t="s">
        <v>18</v>
      </c>
      <c r="D96" s="32" t="s">
        <v>20</v>
      </c>
      <c r="E96" s="32" t="s">
        <v>21</v>
      </c>
      <c r="F96" s="31" t="s">
        <v>19</v>
      </c>
      <c r="G96" s="7"/>
      <c r="H96" s="9"/>
    </row>
    <row r="97" spans="1:8" ht="24.9" customHeight="1">
      <c r="B97" s="7"/>
      <c r="C97" s="7"/>
      <c r="D97" s="34"/>
      <c r="E97" s="33" t="s">
        <v>23</v>
      </c>
      <c r="F97" s="34"/>
      <c r="G97" s="7"/>
      <c r="H97" s="9"/>
    </row>
    <row r="98" spans="1:8" ht="24.9" customHeight="1">
      <c r="B98" s="7"/>
      <c r="C98" s="7"/>
      <c r="D98" s="34"/>
      <c r="E98" s="32" t="s">
        <v>24</v>
      </c>
      <c r="F98" s="34"/>
      <c r="G98" s="7"/>
      <c r="H98" s="9"/>
    </row>
    <row r="99" spans="1:8" ht="16.5" customHeight="1">
      <c r="B99" s="6">
        <f t="array" ref="B99:H99">Dias+15+DATE(Calendário6Ano,Calendário6MêsOpção,1)-WEEKDAY(DATE(Calendário6Ano,Calendário6MêsOpção,1),OpçãoDeDiaSemana)</f>
        <v>43171</v>
      </c>
      <c r="C99" s="6">
        <v>43172</v>
      </c>
      <c r="D99" s="6">
        <v>43173</v>
      </c>
      <c r="E99" s="6">
        <v>43174</v>
      </c>
      <c r="F99" s="6">
        <v>43175</v>
      </c>
      <c r="G99" s="6">
        <v>43176</v>
      </c>
      <c r="H99" s="8">
        <v>43177</v>
      </c>
    </row>
    <row r="100" spans="1:8" ht="50.1" customHeight="1">
      <c r="B100" s="33" t="s">
        <v>22</v>
      </c>
      <c r="C100" s="7"/>
      <c r="D100" s="55"/>
      <c r="E100" s="20" t="s">
        <v>16</v>
      </c>
      <c r="F100" s="7"/>
      <c r="G100" s="7"/>
      <c r="H100" s="9"/>
    </row>
    <row r="101" spans="1:8" ht="16.5" customHeight="1">
      <c r="B101" s="6">
        <f t="array" ref="B101:H101">Dias+22+DATE(Calendário6Ano,Calendário6MêsOpção,1)-WEEKDAY(DATE(Calendário6Ano,Calendário6MêsOpção,1),OpçãoDeDiaSemana)</f>
        <v>43178</v>
      </c>
      <c r="C101" s="6">
        <v>43179</v>
      </c>
      <c r="D101" s="6">
        <v>43180</v>
      </c>
      <c r="E101" s="6">
        <v>43181</v>
      </c>
      <c r="F101" s="6">
        <v>43182</v>
      </c>
      <c r="G101" s="6">
        <v>43183</v>
      </c>
      <c r="H101" s="8">
        <v>43184</v>
      </c>
    </row>
    <row r="102" spans="1:8" ht="50.1" customHeight="1">
      <c r="B102" s="7"/>
      <c r="C102" s="7"/>
      <c r="D102" s="55"/>
      <c r="E102" s="20" t="s">
        <v>16</v>
      </c>
      <c r="F102" s="7"/>
      <c r="G102" s="7"/>
      <c r="H102" s="9"/>
    </row>
    <row r="103" spans="1:8" ht="16.5" customHeight="1">
      <c r="B103" s="6">
        <f t="array" ref="B103:H103">Dias+29+DATE(Calendário6Ano,Calendário6MêsOpção,1)-WEEKDAY(DATE(Calendário6Ano,Calendário6MêsOpção,1),OpçãoDeDiaSemana)</f>
        <v>43185</v>
      </c>
      <c r="C103" s="6">
        <v>43186</v>
      </c>
      <c r="D103" s="6">
        <v>43187</v>
      </c>
      <c r="E103" s="6">
        <v>43188</v>
      </c>
      <c r="F103" s="6">
        <v>43189</v>
      </c>
      <c r="G103" s="6">
        <v>43190</v>
      </c>
      <c r="H103" s="8">
        <v>43191</v>
      </c>
    </row>
    <row r="104" spans="1:8" ht="50.1" customHeight="1">
      <c r="B104" s="16" t="s">
        <v>6</v>
      </c>
      <c r="C104" s="16" t="s">
        <v>6</v>
      </c>
      <c r="D104" s="16" t="s">
        <v>6</v>
      </c>
      <c r="E104" s="16" t="s">
        <v>6</v>
      </c>
      <c r="F104" s="15" t="s">
        <v>5</v>
      </c>
      <c r="G104" s="7"/>
      <c r="H104" s="10"/>
    </row>
    <row r="105" spans="1:8" ht="16.5" customHeight="1">
      <c r="B105" s="6">
        <f t="array" ref="B105:C105">Dias+36+DATE(Calendário6Ano,Calendário6MêsOpção,1)-WEEKDAY(DATE(Calendário6Ano,Calendário6MêsOpção,1),OpçãoDeDiaSemana)</f>
        <v>43192</v>
      </c>
      <c r="C105" s="6">
        <v>43193</v>
      </c>
      <c r="D105" s="59" t="s">
        <v>2</v>
      </c>
      <c r="E105" s="60"/>
      <c r="F105" s="60"/>
      <c r="G105" s="60"/>
      <c r="H105" s="60"/>
    </row>
    <row r="106" spans="1:8" ht="63.75" customHeight="1">
      <c r="B106" s="7"/>
      <c r="C106" s="7"/>
      <c r="D106" s="57"/>
      <c r="E106" s="57"/>
      <c r="F106" s="57"/>
      <c r="G106" s="57"/>
      <c r="H106" s="57"/>
    </row>
    <row r="107" spans="1:8" s="1" customFormat="1" ht="54" customHeight="1">
      <c r="A107" s="12">
        <f>YEAR(DATE(Calendário6Ano,Calendário6MêsOpção+1,1))</f>
        <v>2018</v>
      </c>
      <c r="B107" s="11" t="str">
        <f>TEXT(DATE(Calendário6Ano,Calendário6MêsOpção+1,1),"mmmm")</f>
        <v>abril</v>
      </c>
      <c r="C107"/>
      <c r="D107" s="4"/>
      <c r="E107" s="4"/>
      <c r="F107" s="4"/>
      <c r="G107" s="4"/>
    </row>
    <row r="108" spans="1:8" s="1" customFormat="1" ht="48.75" customHeight="1">
      <c r="B108" s="11"/>
      <c r="C108"/>
      <c r="D108" s="4"/>
      <c r="E108" s="4"/>
      <c r="F108" s="4"/>
      <c r="G108" s="4"/>
    </row>
    <row r="109" spans="1:8" s="3" customFormat="1" ht="14.25" customHeight="1">
      <c r="A109" s="2"/>
      <c r="B109" s="5" t="str">
        <f>UPPER(TEXT(B110,"dddd"))</f>
        <v>SEGUNDA-FEIRA</v>
      </c>
      <c r="C109" s="13" t="str">
        <f t="shared" ref="C109" si="26">UPPER(TEXT(C110,"dddd"))</f>
        <v>TERÇA-FEIRA</v>
      </c>
      <c r="D109" s="5" t="str">
        <f t="shared" ref="D109" si="27">UPPER(TEXT(D110,"dddd"))</f>
        <v>QUARTA-FEIRA</v>
      </c>
      <c r="E109" s="13" t="str">
        <f t="shared" ref="E109" si="28">UPPER(TEXT(E110,"dddd"))</f>
        <v>QUINTA-FEIRA</v>
      </c>
      <c r="F109" s="5" t="str">
        <f t="shared" ref="F109" si="29">UPPER(TEXT(F110,"dddd"))</f>
        <v>SEXTA-FEIRA</v>
      </c>
      <c r="G109" s="13" t="str">
        <f t="shared" ref="G109" si="30">UPPER(TEXT(G110,"dddd"))</f>
        <v>SÁBADO</v>
      </c>
      <c r="H109" s="5" t="str">
        <f t="shared" ref="H109" si="31">UPPER(TEXT(H110,"dddd"))</f>
        <v>DOMINGO</v>
      </c>
    </row>
    <row r="110" spans="1:8" ht="16.5" customHeight="1">
      <c r="B110" s="6">
        <f t="array" ref="B110:H110">Dias+1+DATE(Calendário7Ano,Calendário7MêsOpção,1)-WEEKDAY(DATE(Calendário7Ano,Calendário7MêsOpção,1),OpçãoDeDiaSemana)</f>
        <v>43185</v>
      </c>
      <c r="C110" s="6">
        <v>43186</v>
      </c>
      <c r="D110" s="6">
        <v>43187</v>
      </c>
      <c r="E110" s="6">
        <v>43188</v>
      </c>
      <c r="F110" s="6">
        <v>43189</v>
      </c>
      <c r="G110" s="6">
        <v>43190</v>
      </c>
      <c r="H110" s="8">
        <v>43191</v>
      </c>
    </row>
    <row r="111" spans="1:8" ht="50.1" customHeight="1">
      <c r="B111" s="7"/>
      <c r="C111" s="7"/>
      <c r="D111" s="7"/>
      <c r="E111" s="7"/>
      <c r="F111" s="7"/>
      <c r="G111" s="7"/>
      <c r="H111" s="9"/>
    </row>
    <row r="112" spans="1:8" ht="16.5" customHeight="1">
      <c r="B112" s="6">
        <f t="array" ref="B112:H112">Dias+8+DATE(Calendário7Ano,Calendário7MêsOpção,1)-WEEKDAY(DATE(Calendário7Ano,Calendário7MêsOpção,1),OpçãoDeDiaSemana)</f>
        <v>43192</v>
      </c>
      <c r="C112" s="6">
        <v>43193</v>
      </c>
      <c r="D112" s="6">
        <v>43194</v>
      </c>
      <c r="E112" s="6">
        <v>43195</v>
      </c>
      <c r="F112" s="6">
        <v>43196</v>
      </c>
      <c r="G112" s="6">
        <v>43197</v>
      </c>
      <c r="H112" s="8">
        <v>43198</v>
      </c>
    </row>
    <row r="113" spans="1:8" ht="50.1" customHeight="1">
      <c r="B113" s="16" t="s">
        <v>6</v>
      </c>
      <c r="C113" s="7"/>
      <c r="D113" s="7"/>
      <c r="E113" s="20" t="s">
        <v>16</v>
      </c>
      <c r="F113" s="31" t="s">
        <v>18</v>
      </c>
      <c r="G113" s="55"/>
      <c r="H113" s="9"/>
    </row>
    <row r="114" spans="1:8" ht="16.5" customHeight="1">
      <c r="B114" s="6">
        <f t="array" ref="B114:H114">Dias+15+DATE(Calendário7Ano,Calendário7MêsOpção,1)-WEEKDAY(DATE(Calendário7Ano,Calendário7MêsOpção,1),OpçãoDeDiaSemana)</f>
        <v>43199</v>
      </c>
      <c r="C114" s="6">
        <v>43200</v>
      </c>
      <c r="D114" s="6">
        <v>43201</v>
      </c>
      <c r="E114" s="6">
        <v>43202</v>
      </c>
      <c r="F114" s="6">
        <v>43203</v>
      </c>
      <c r="G114" s="6">
        <v>43204</v>
      </c>
      <c r="H114" s="8">
        <v>43205</v>
      </c>
    </row>
    <row r="115" spans="1:8" ht="50.1" customHeight="1">
      <c r="B115" s="7"/>
      <c r="C115" s="7"/>
      <c r="D115" s="7"/>
      <c r="E115" s="7"/>
      <c r="F115" s="31" t="s">
        <v>18</v>
      </c>
      <c r="G115" s="7"/>
      <c r="H115" s="9"/>
    </row>
    <row r="116" spans="1:8" ht="16.5" customHeight="1">
      <c r="B116" s="6">
        <f t="array" ref="B116:H116">Dias+22+DATE(Calendário7Ano,Calendário7MêsOpção,1)-WEEKDAY(DATE(Calendário7Ano,Calendário7MêsOpção,1),OpçãoDeDiaSemana)</f>
        <v>43206</v>
      </c>
      <c r="C116" s="6">
        <v>43207</v>
      </c>
      <c r="D116" s="6">
        <v>43208</v>
      </c>
      <c r="E116" s="6">
        <v>43209</v>
      </c>
      <c r="F116" s="6">
        <v>43210</v>
      </c>
      <c r="G116" s="6">
        <v>43211</v>
      </c>
      <c r="H116" s="8">
        <v>43212</v>
      </c>
    </row>
    <row r="117" spans="1:8" ht="50.1" customHeight="1">
      <c r="B117" s="7"/>
      <c r="C117" s="7"/>
      <c r="D117" s="7"/>
      <c r="E117" s="29" t="s">
        <v>34</v>
      </c>
      <c r="F117" s="29" t="s">
        <v>34</v>
      </c>
      <c r="G117" s="7"/>
      <c r="H117" s="9"/>
    </row>
    <row r="118" spans="1:8" ht="16.5" customHeight="1">
      <c r="B118" s="6">
        <f t="array" ref="B118:H118">Dias+29+DATE(Calendário7Ano,Calendário7MêsOpção,1)-WEEKDAY(DATE(Calendário7Ano,Calendário7MêsOpção,1),OpçãoDeDiaSemana)</f>
        <v>43213</v>
      </c>
      <c r="C118" s="6">
        <v>43214</v>
      </c>
      <c r="D118" s="6">
        <v>43215</v>
      </c>
      <c r="E118" s="6">
        <v>43216</v>
      </c>
      <c r="F118" s="6">
        <v>43217</v>
      </c>
      <c r="G118" s="6">
        <v>43218</v>
      </c>
      <c r="H118" s="8">
        <v>43219</v>
      </c>
    </row>
    <row r="119" spans="1:8" ht="24.9" customHeight="1">
      <c r="B119" s="29" t="s">
        <v>36</v>
      </c>
      <c r="C119" s="29" t="s">
        <v>35</v>
      </c>
      <c r="D119" s="15" t="s">
        <v>5</v>
      </c>
      <c r="E119" s="30" t="s">
        <v>28</v>
      </c>
      <c r="F119" s="7"/>
      <c r="G119" s="21" t="s">
        <v>33</v>
      </c>
      <c r="H119" s="10"/>
    </row>
    <row r="120" spans="1:8" ht="24.9" customHeight="1">
      <c r="B120" s="7"/>
      <c r="C120" s="29" t="s">
        <v>26</v>
      </c>
      <c r="D120" s="15"/>
      <c r="E120" s="30" t="s">
        <v>29</v>
      </c>
      <c r="F120" s="7"/>
      <c r="G120" s="21" t="s">
        <v>32</v>
      </c>
      <c r="H120" s="9"/>
    </row>
    <row r="121" spans="1:8" ht="24.9" customHeight="1">
      <c r="B121" s="7"/>
      <c r="C121" s="7"/>
      <c r="D121" s="15"/>
      <c r="E121" s="30" t="s">
        <v>27</v>
      </c>
      <c r="F121" s="7"/>
      <c r="G121" s="7"/>
      <c r="H121" s="9"/>
    </row>
    <row r="122" spans="1:8" ht="16.5" customHeight="1">
      <c r="B122" s="6">
        <f t="array" ref="B122:C122">Dias+36+DATE(Calendário7Ano,Calendário7MêsOpção,1)-WEEKDAY(DATE(Calendário7Ano,Calendário7MêsOpção,1),OpçãoDeDiaSemana)</f>
        <v>43220</v>
      </c>
      <c r="C122" s="6">
        <v>43221</v>
      </c>
      <c r="D122" s="59" t="s">
        <v>2</v>
      </c>
      <c r="E122" s="60"/>
      <c r="F122" s="60"/>
      <c r="G122" s="60"/>
      <c r="H122" s="60"/>
    </row>
    <row r="123" spans="1:8" ht="50.1" customHeight="1">
      <c r="B123" s="7"/>
      <c r="C123" s="7"/>
      <c r="D123" s="57"/>
      <c r="E123" s="57"/>
      <c r="F123" s="57"/>
      <c r="G123" s="57"/>
      <c r="H123" s="57"/>
    </row>
    <row r="124" spans="1:8" s="1" customFormat="1" ht="54" customHeight="1">
      <c r="A124" s="12">
        <f>YEAR(DATE(Calendário7Ano,Calendário7MêsOpção+1,1))</f>
        <v>2018</v>
      </c>
      <c r="B124" s="11" t="str">
        <f>TEXT(DATE(Calendário7Ano,Calendário7MêsOpção+1,1),"mmmm")</f>
        <v>maio</v>
      </c>
      <c r="C124"/>
      <c r="D124" s="4"/>
      <c r="E124" s="4"/>
      <c r="F124" s="4"/>
      <c r="G124" s="4"/>
    </row>
    <row r="125" spans="1:8" s="1" customFormat="1" ht="48.75" customHeight="1">
      <c r="B125" s="11"/>
      <c r="C125"/>
      <c r="D125" s="4"/>
      <c r="E125" s="4"/>
      <c r="F125" s="4"/>
      <c r="G125" s="4"/>
    </row>
    <row r="126" spans="1:8" s="3" customFormat="1" ht="14.25" customHeight="1">
      <c r="A126" s="2"/>
      <c r="B126" s="5" t="str">
        <f>UPPER(TEXT(B127,"dddd"))</f>
        <v>SEGUNDA-FEIRA</v>
      </c>
      <c r="C126" s="13" t="str">
        <f t="shared" ref="C126" si="32">UPPER(TEXT(C127,"dddd"))</f>
        <v>TERÇA-FEIRA</v>
      </c>
      <c r="D126" s="5" t="str">
        <f t="shared" ref="D126" si="33">UPPER(TEXT(D127,"dddd"))</f>
        <v>QUARTA-FEIRA</v>
      </c>
      <c r="E126" s="13" t="str">
        <f t="shared" ref="E126" si="34">UPPER(TEXT(E127,"dddd"))</f>
        <v>QUINTA-FEIRA</v>
      </c>
      <c r="F126" s="5" t="str">
        <f t="shared" ref="F126" si="35">UPPER(TEXT(F127,"dddd"))</f>
        <v>SEXTA-FEIRA</v>
      </c>
      <c r="G126" s="13" t="str">
        <f t="shared" ref="G126" si="36">UPPER(TEXT(G127,"dddd"))</f>
        <v>SÁBADO</v>
      </c>
      <c r="H126" s="5" t="str">
        <f t="shared" ref="H126" si="37">UPPER(TEXT(H127,"dddd"))</f>
        <v>DOMINGO</v>
      </c>
    </row>
    <row r="127" spans="1:8" ht="16.5" customHeight="1">
      <c r="B127" s="6">
        <f t="array" ref="B127:H127">Dias+1+DATE(Calendário8Ano,Calendário8MêsOpção,1)-WEEKDAY(DATE(Calendário8Ano,Calendário8MêsOpção,1),OpçãoDeDiaSemana)</f>
        <v>43220</v>
      </c>
      <c r="C127" s="6">
        <v>43221</v>
      </c>
      <c r="D127" s="6">
        <v>43222</v>
      </c>
      <c r="E127" s="6">
        <v>43223</v>
      </c>
      <c r="F127" s="6">
        <v>43224</v>
      </c>
      <c r="G127" s="6">
        <v>43225</v>
      </c>
      <c r="H127" s="8">
        <v>43226</v>
      </c>
    </row>
    <row r="128" spans="1:8" ht="56.25" customHeight="1">
      <c r="B128" s="7"/>
      <c r="C128" s="15" t="s">
        <v>5</v>
      </c>
      <c r="D128" s="7"/>
      <c r="E128" s="20" t="s">
        <v>16</v>
      </c>
      <c r="F128" s="7"/>
      <c r="G128" s="28" t="s">
        <v>17</v>
      </c>
      <c r="H128" s="9"/>
    </row>
    <row r="129" spans="1:8" ht="16.5" customHeight="1">
      <c r="B129" s="6">
        <f t="array" ref="B129:H129">Dias+8+DATE(Calendário8Ano,Calendário8MêsOpção,1)-WEEKDAY(DATE(Calendário8Ano,Calendário8MêsOpção,1),OpçãoDeDiaSemana)</f>
        <v>43227</v>
      </c>
      <c r="C129" s="6">
        <v>43228</v>
      </c>
      <c r="D129" s="6">
        <v>43229</v>
      </c>
      <c r="E129" s="6">
        <v>43230</v>
      </c>
      <c r="F129" s="6">
        <v>43231</v>
      </c>
      <c r="G129" s="6">
        <v>43232</v>
      </c>
      <c r="H129" s="8">
        <v>43233</v>
      </c>
    </row>
    <row r="130" spans="1:8" ht="56.25" customHeight="1">
      <c r="B130" s="17"/>
      <c r="C130" s="23"/>
      <c r="D130" s="24" t="s">
        <v>12</v>
      </c>
      <c r="E130" s="20" t="s">
        <v>16</v>
      </c>
      <c r="F130" s="24" t="s">
        <v>12</v>
      </c>
      <c r="G130" s="25" t="s">
        <v>13</v>
      </c>
      <c r="H130" s="9"/>
    </row>
    <row r="131" spans="1:8" ht="16.5" customHeight="1">
      <c r="B131" s="6">
        <f t="array" ref="B131:H131">Dias+15+DATE(Calendário8Ano,Calendário8MêsOpção,1)-WEEKDAY(DATE(Calendário8Ano,Calendário8MêsOpção,1),OpçãoDeDiaSemana)</f>
        <v>43234</v>
      </c>
      <c r="C131" s="6">
        <v>43235</v>
      </c>
      <c r="D131" s="6">
        <v>43236</v>
      </c>
      <c r="E131" s="6">
        <v>43237</v>
      </c>
      <c r="F131" s="6">
        <v>43238</v>
      </c>
      <c r="G131" s="6">
        <v>43239</v>
      </c>
      <c r="H131" s="8">
        <v>43240</v>
      </c>
    </row>
    <row r="132" spans="1:8" ht="56.25" customHeight="1">
      <c r="B132" s="7"/>
      <c r="C132" s="7"/>
      <c r="D132" s="7"/>
      <c r="E132" s="7"/>
      <c r="F132" s="7"/>
      <c r="G132" s="7"/>
      <c r="H132" s="9"/>
    </row>
    <row r="133" spans="1:8" ht="16.5" customHeight="1">
      <c r="B133" s="6">
        <f t="array" ref="B133:H133">Dias+22+DATE(Calendário8Ano,Calendário8MêsOpção,1)-WEEKDAY(DATE(Calendário8Ano,Calendário8MêsOpção,1),OpçãoDeDiaSemana)</f>
        <v>43241</v>
      </c>
      <c r="C133" s="6">
        <v>43242</v>
      </c>
      <c r="D133" s="6">
        <v>43243</v>
      </c>
      <c r="E133" s="6">
        <v>43244</v>
      </c>
      <c r="F133" s="6">
        <v>43245</v>
      </c>
      <c r="G133" s="6">
        <v>43246</v>
      </c>
      <c r="H133" s="8">
        <v>43247</v>
      </c>
    </row>
    <row r="134" spans="1:8" ht="56.25" customHeight="1">
      <c r="B134" s="7"/>
      <c r="C134" s="7"/>
      <c r="D134" s="7"/>
      <c r="E134" s="22" t="s">
        <v>11</v>
      </c>
      <c r="F134" s="20" t="s">
        <v>16</v>
      </c>
      <c r="G134" s="7"/>
      <c r="H134" s="9"/>
    </row>
    <row r="135" spans="1:8" ht="16.5" customHeight="1">
      <c r="B135" s="6">
        <f t="array" ref="B135:H135">Dias+29+DATE(Calendário8Ano,Calendário8MêsOpção,1)-WEEKDAY(DATE(Calendário8Ano,Calendário8MêsOpção,1),OpçãoDeDiaSemana)</f>
        <v>43248</v>
      </c>
      <c r="C135" s="6">
        <v>43249</v>
      </c>
      <c r="D135" s="6">
        <v>43250</v>
      </c>
      <c r="E135" s="6">
        <v>43251</v>
      </c>
      <c r="F135" s="6">
        <v>43252</v>
      </c>
      <c r="G135" s="6">
        <v>43253</v>
      </c>
      <c r="H135" s="8">
        <v>43254</v>
      </c>
    </row>
    <row r="136" spans="1:8" ht="57" customHeight="1">
      <c r="B136" s="7"/>
      <c r="C136" s="7"/>
      <c r="D136" s="7"/>
      <c r="E136" s="15" t="s">
        <v>5</v>
      </c>
      <c r="F136" s="7"/>
      <c r="G136" s="7"/>
      <c r="H136" s="10"/>
    </row>
    <row r="137" spans="1:8" ht="16.5" customHeight="1">
      <c r="B137" s="6">
        <f t="array" ref="B137:C137">Dias+36+DATE(Calendário8Ano,Calendário8MêsOpção,1)-WEEKDAY(DATE(Calendário8Ano,Calendário8MêsOpção,1),OpçãoDeDiaSemana)</f>
        <v>43255</v>
      </c>
      <c r="C137" s="6">
        <v>43256</v>
      </c>
      <c r="D137" s="59" t="s">
        <v>2</v>
      </c>
      <c r="E137" s="60"/>
      <c r="F137" s="60"/>
      <c r="G137" s="60"/>
      <c r="H137" s="60"/>
    </row>
    <row r="138" spans="1:8" ht="63.75" customHeight="1">
      <c r="B138" s="7"/>
      <c r="C138" s="7"/>
      <c r="D138" s="57"/>
      <c r="E138" s="57"/>
      <c r="F138" s="57"/>
      <c r="G138" s="57"/>
      <c r="H138" s="57"/>
    </row>
    <row r="139" spans="1:8" s="1" customFormat="1" ht="54" customHeight="1">
      <c r="A139" s="12">
        <f>YEAR(DATE(Calendário8Ano,Calendário8MêsOpção+1,1))</f>
        <v>2018</v>
      </c>
      <c r="B139" s="11" t="str">
        <f>TEXT(DATE(Calendário8Ano,Calendário8MêsOpção+1,1),"mmmm")</f>
        <v>junho</v>
      </c>
      <c r="C139"/>
      <c r="D139" s="4"/>
      <c r="E139" s="4"/>
      <c r="F139" s="4"/>
      <c r="G139" s="4"/>
    </row>
    <row r="140" spans="1:8" s="1" customFormat="1" ht="48.75" customHeight="1">
      <c r="B140" s="11"/>
      <c r="C140"/>
      <c r="D140" s="4"/>
      <c r="E140" s="4"/>
      <c r="F140" s="4"/>
      <c r="G140" s="4"/>
    </row>
    <row r="141" spans="1:8" s="3" customFormat="1" ht="14.25" customHeight="1">
      <c r="A141" s="2"/>
      <c r="B141" s="5" t="str">
        <f>UPPER(TEXT(B142,"dddd"))</f>
        <v>SEGUNDA-FEIRA</v>
      </c>
      <c r="C141" s="13" t="str">
        <f t="shared" ref="C141" si="38">UPPER(TEXT(C142,"dddd"))</f>
        <v>TERÇA-FEIRA</v>
      </c>
      <c r="D141" s="5" t="str">
        <f t="shared" ref="D141" si="39">UPPER(TEXT(D142,"dddd"))</f>
        <v>QUARTA-FEIRA</v>
      </c>
      <c r="E141" s="13" t="str">
        <f t="shared" ref="E141" si="40">UPPER(TEXT(E142,"dddd"))</f>
        <v>QUINTA-FEIRA</v>
      </c>
      <c r="F141" s="5" t="str">
        <f t="shared" ref="F141" si="41">UPPER(TEXT(F142,"dddd"))</f>
        <v>SEXTA-FEIRA</v>
      </c>
      <c r="G141" s="13" t="str">
        <f t="shared" ref="G141" si="42">UPPER(TEXT(G142,"dddd"))</f>
        <v>SÁBADO</v>
      </c>
      <c r="H141" s="5" t="str">
        <f t="shared" ref="H141" si="43">UPPER(TEXT(H142,"dddd"))</f>
        <v>DOMINGO</v>
      </c>
    </row>
    <row r="142" spans="1:8" ht="16.5" customHeight="1">
      <c r="B142" s="6">
        <f t="array" ref="B142:H142">Dias+1+DATE(Calendário9Ano,Calendário9MêsOpção,1)-WEEKDAY(DATE(Calendário9Ano,Calendário9MêsOpção,1),OpçãoDeDiaSemana)</f>
        <v>43248</v>
      </c>
      <c r="C142" s="6">
        <v>43249</v>
      </c>
      <c r="D142" s="6">
        <v>43250</v>
      </c>
      <c r="E142" s="6">
        <v>43251</v>
      </c>
      <c r="F142" s="6">
        <v>43252</v>
      </c>
      <c r="G142" s="6">
        <v>43253</v>
      </c>
      <c r="H142" s="8">
        <v>43254</v>
      </c>
    </row>
    <row r="143" spans="1:8" ht="56.25" customHeight="1">
      <c r="B143" s="7"/>
      <c r="C143" s="7"/>
      <c r="D143" s="7"/>
      <c r="E143" s="7"/>
      <c r="F143" s="7"/>
      <c r="G143" s="26" t="s">
        <v>60</v>
      </c>
      <c r="H143" s="9"/>
    </row>
    <row r="144" spans="1:8" ht="16.5" customHeight="1">
      <c r="B144" s="6">
        <f t="array" ref="B144:H144">Dias+8+DATE(Calendário9Ano,Calendário9MêsOpção,1)-WEEKDAY(DATE(Calendário9Ano,Calendário9MêsOpção,1),OpçãoDeDiaSemana)</f>
        <v>43255</v>
      </c>
      <c r="C144" s="6">
        <v>43256</v>
      </c>
      <c r="D144" s="6">
        <v>43257</v>
      </c>
      <c r="E144" s="6">
        <v>43258</v>
      </c>
      <c r="F144" s="6">
        <v>43259</v>
      </c>
      <c r="G144" s="6">
        <v>43260</v>
      </c>
      <c r="H144" s="8">
        <v>43261</v>
      </c>
    </row>
    <row r="145" spans="1:8" ht="56.25" customHeight="1">
      <c r="B145" s="7"/>
      <c r="C145" s="19" t="s">
        <v>10</v>
      </c>
      <c r="D145" s="18" t="s">
        <v>9</v>
      </c>
      <c r="E145" s="22" t="s">
        <v>11</v>
      </c>
      <c r="F145" s="7"/>
      <c r="G145" s="26" t="s">
        <v>60</v>
      </c>
      <c r="H145" s="15" t="s">
        <v>5</v>
      </c>
    </row>
    <row r="146" spans="1:8" ht="16.5" customHeight="1">
      <c r="B146" s="6">
        <f t="array" ref="B146:H146">Dias+15+DATE(Calendário9Ano,Calendário9MêsOpção,1)-WEEKDAY(DATE(Calendário9Ano,Calendário9MêsOpção,1),OpçãoDeDiaSemana)</f>
        <v>43262</v>
      </c>
      <c r="C146" s="6">
        <v>43263</v>
      </c>
      <c r="D146" s="6">
        <v>43264</v>
      </c>
      <c r="E146" s="6">
        <v>43265</v>
      </c>
      <c r="F146" s="6">
        <v>43266</v>
      </c>
      <c r="G146" s="6">
        <v>43267</v>
      </c>
      <c r="H146" s="8">
        <v>43268</v>
      </c>
    </row>
    <row r="147" spans="1:8" ht="56.25" customHeight="1">
      <c r="B147" s="7"/>
      <c r="C147" s="19" t="s">
        <v>10</v>
      </c>
      <c r="D147" s="55"/>
      <c r="E147" s="22" t="s">
        <v>11</v>
      </c>
      <c r="F147" s="27" t="s">
        <v>15</v>
      </c>
      <c r="G147" s="27" t="s">
        <v>15</v>
      </c>
      <c r="H147" s="9"/>
    </row>
    <row r="148" spans="1:8" ht="16.5" customHeight="1">
      <c r="B148" s="6">
        <f t="array" ref="B148:H148">Dias+22+DATE(Calendário9Ano,Calendário9MêsOpção,1)-WEEKDAY(DATE(Calendário9Ano,Calendário9MêsOpção,1),OpçãoDeDiaSemana)</f>
        <v>43269</v>
      </c>
      <c r="C148" s="6">
        <v>43270</v>
      </c>
      <c r="D148" s="6">
        <v>43271</v>
      </c>
      <c r="E148" s="6">
        <v>43272</v>
      </c>
      <c r="F148" s="6">
        <v>43273</v>
      </c>
      <c r="G148" s="6">
        <v>43274</v>
      </c>
      <c r="H148" s="8">
        <v>43275</v>
      </c>
    </row>
    <row r="149" spans="1:8" ht="56.25" customHeight="1">
      <c r="B149" s="7"/>
      <c r="C149" s="7"/>
      <c r="D149" s="55"/>
      <c r="E149" s="22" t="s">
        <v>11</v>
      </c>
      <c r="F149" s="7"/>
      <c r="G149" s="26" t="s">
        <v>14</v>
      </c>
      <c r="H149" s="15" t="s">
        <v>8</v>
      </c>
    </row>
    <row r="150" spans="1:8" ht="16.5" customHeight="1">
      <c r="B150" s="6">
        <f t="array" ref="B150:H150">Dias+29+DATE(Calendário9Ano,Calendário9MêsOpção,1)-WEEKDAY(DATE(Calendário9Ano,Calendário9MêsOpção,1),OpçãoDeDiaSemana)</f>
        <v>43276</v>
      </c>
      <c r="C150" s="6">
        <v>43277</v>
      </c>
      <c r="D150" s="6">
        <v>43278</v>
      </c>
      <c r="E150" s="6">
        <v>43279</v>
      </c>
      <c r="F150" s="6">
        <v>43280</v>
      </c>
      <c r="G150" s="6">
        <v>43281</v>
      </c>
      <c r="H150" s="8">
        <v>43282</v>
      </c>
    </row>
    <row r="151" spans="1:8" ht="57" customHeight="1">
      <c r="B151" s="7"/>
      <c r="C151" s="7"/>
      <c r="D151" s="26" t="s">
        <v>61</v>
      </c>
      <c r="E151" s="18" t="s">
        <v>9</v>
      </c>
      <c r="F151" s="7"/>
      <c r="G151" s="7"/>
      <c r="H151" s="10"/>
    </row>
    <row r="152" spans="1:8" ht="16.5" customHeight="1">
      <c r="B152" s="6">
        <f t="array" ref="B152:C152">Dias+36+DATE(Calendário9Ano,Calendário9MêsOpção,1)-WEEKDAY(DATE(Calendário9Ano,Calendário9MêsOpção,1),OpçãoDeDiaSemana)</f>
        <v>43283</v>
      </c>
      <c r="C152" s="6">
        <v>43284</v>
      </c>
      <c r="D152" s="59" t="s">
        <v>62</v>
      </c>
      <c r="E152" s="60"/>
      <c r="F152" s="60"/>
      <c r="G152" s="60"/>
      <c r="H152" s="60"/>
    </row>
    <row r="153" spans="1:8" ht="63.75" customHeight="1">
      <c r="B153" s="7"/>
      <c r="C153" s="7"/>
      <c r="D153" s="57"/>
      <c r="E153" s="57"/>
      <c r="F153" s="57"/>
      <c r="G153" s="57"/>
      <c r="H153" s="57"/>
    </row>
    <row r="154" spans="1:8" s="1" customFormat="1" ht="54" customHeight="1">
      <c r="A154" s="12">
        <f>YEAR(DATE(Calendário9Ano,Calendário9MêsOpção+1,1))</f>
        <v>2018</v>
      </c>
      <c r="B154" s="14" t="str">
        <f>TEXT(DATE(Calendário9Ano,Calendário9MêsOpção+1,1),"mmmm")</f>
        <v>julho</v>
      </c>
      <c r="C154"/>
      <c r="D154" s="4"/>
      <c r="E154" s="4"/>
      <c r="F154" s="4"/>
      <c r="G154" s="4"/>
    </row>
    <row r="155" spans="1:8" s="1" customFormat="1" ht="48.75" customHeight="1">
      <c r="B155" s="14"/>
      <c r="C155"/>
      <c r="D155" s="4"/>
      <c r="E155" s="4"/>
      <c r="F155" s="4"/>
      <c r="G155" s="4"/>
    </row>
    <row r="156" spans="1:8" s="3" customFormat="1" ht="14.25" customHeight="1">
      <c r="A156" s="2"/>
      <c r="B156" s="5" t="str">
        <f>UPPER(TEXT(B157,"dddd"))</f>
        <v>SEGUNDA-FEIRA</v>
      </c>
      <c r="C156" s="13" t="str">
        <f t="shared" ref="C156:H156" si="44">UPPER(TEXT(C157,"dddd"))</f>
        <v>TERÇA-FEIRA</v>
      </c>
      <c r="D156" s="5" t="str">
        <f t="shared" si="44"/>
        <v>QUARTA-FEIRA</v>
      </c>
      <c r="E156" s="13" t="str">
        <f t="shared" si="44"/>
        <v>QUINTA-FEIRA</v>
      </c>
      <c r="F156" s="5" t="str">
        <f t="shared" si="44"/>
        <v>SEXTA-FEIRA</v>
      </c>
      <c r="G156" s="13" t="str">
        <f t="shared" si="44"/>
        <v>SÁBADO</v>
      </c>
      <c r="H156" s="5" t="str">
        <f t="shared" si="44"/>
        <v>DOMINGO</v>
      </c>
    </row>
    <row r="157" spans="1:8" ht="16.5" customHeight="1">
      <c r="B157" s="6">
        <f t="array" ref="B157:H157">Dias+1+DATE(Calendário10Ano,Calendário10MêsOpção,1)-WEEKDAY(DATE(Calendário10Ano,Calendário10MêsOpção,1),OpçãoDeDiaSemana)</f>
        <v>43276</v>
      </c>
      <c r="C157" s="6">
        <v>43277</v>
      </c>
      <c r="D157" s="6">
        <v>43278</v>
      </c>
      <c r="E157" s="6">
        <v>43279</v>
      </c>
      <c r="F157" s="6">
        <v>43280</v>
      </c>
      <c r="G157" s="6">
        <v>43281</v>
      </c>
      <c r="H157" s="8">
        <v>43282</v>
      </c>
    </row>
    <row r="158" spans="1:8" ht="56.25" customHeight="1">
      <c r="B158" s="7"/>
      <c r="C158" s="7"/>
      <c r="D158" s="7"/>
      <c r="E158" s="7"/>
      <c r="F158" s="7"/>
      <c r="G158" s="7"/>
      <c r="H158" s="9"/>
    </row>
    <row r="159" spans="1:8" ht="16.5" customHeight="1">
      <c r="B159" s="6">
        <f t="array" ref="B159:H159">Dias+8+DATE(Calendário10Ano,Calendário10MêsOpção,1)-WEEKDAY(DATE(Calendário10Ano,Calendário10MêsOpção,1),OpçãoDeDiaSemana)</f>
        <v>43283</v>
      </c>
      <c r="C159" s="6">
        <v>43284</v>
      </c>
      <c r="D159" s="6">
        <v>43285</v>
      </c>
      <c r="E159" s="6">
        <v>43286</v>
      </c>
      <c r="F159" s="6">
        <v>43287</v>
      </c>
      <c r="G159" s="6">
        <v>43288</v>
      </c>
      <c r="H159" s="8">
        <v>43289</v>
      </c>
    </row>
    <row r="160" spans="1:8" ht="56.25" customHeight="1">
      <c r="B160" s="7"/>
      <c r="C160" s="7"/>
      <c r="D160" s="7"/>
      <c r="E160" s="18" t="s">
        <v>9</v>
      </c>
      <c r="F160" s="7"/>
      <c r="G160" s="7"/>
      <c r="H160" s="9"/>
    </row>
    <row r="161" spans="2:8" ht="16.5" customHeight="1">
      <c r="B161" s="6">
        <f t="array" ref="B161:H161">Dias+15+DATE(Calendário10Ano,Calendário10MêsOpção,1)-WEEKDAY(DATE(Calendário10Ano,Calendário10MêsOpção,1),OpçãoDeDiaSemana)</f>
        <v>43290</v>
      </c>
      <c r="C161" s="6">
        <v>43291</v>
      </c>
      <c r="D161" s="6">
        <v>43292</v>
      </c>
      <c r="E161" s="6">
        <v>43293</v>
      </c>
      <c r="F161" s="6">
        <v>43294</v>
      </c>
      <c r="G161" s="6">
        <v>43295</v>
      </c>
      <c r="H161" s="8">
        <v>43296</v>
      </c>
    </row>
    <row r="162" spans="2:8" ht="56.25" customHeight="1">
      <c r="B162" s="7"/>
      <c r="C162" s="7"/>
      <c r="D162" s="7"/>
      <c r="E162" s="18" t="s">
        <v>9</v>
      </c>
      <c r="F162" s="7"/>
      <c r="G162" s="7"/>
      <c r="H162" s="9"/>
    </row>
    <row r="163" spans="2:8" ht="16.5" customHeight="1">
      <c r="B163" s="6">
        <f t="array" ref="B163:H163">Dias+22+DATE(Calendário10Ano,Calendário10MêsOpção,1)-WEEKDAY(DATE(Calendário10Ano,Calendário10MêsOpção,1),OpçãoDeDiaSemana)</f>
        <v>43297</v>
      </c>
      <c r="C163" s="6">
        <v>43298</v>
      </c>
      <c r="D163" s="6">
        <v>43299</v>
      </c>
      <c r="E163" s="6">
        <v>43300</v>
      </c>
      <c r="F163" s="6">
        <v>43301</v>
      </c>
      <c r="G163" s="6">
        <v>43302</v>
      </c>
      <c r="H163" s="8">
        <v>43303</v>
      </c>
    </row>
    <row r="164" spans="2:8" ht="56.25" customHeight="1">
      <c r="B164" s="7"/>
      <c r="C164" s="7"/>
      <c r="D164" s="7"/>
      <c r="E164" s="18" t="s">
        <v>9</v>
      </c>
      <c r="F164" s="7"/>
      <c r="G164" s="7"/>
      <c r="H164" s="9"/>
    </row>
    <row r="165" spans="2:8" ht="16.5" customHeight="1">
      <c r="B165" s="6">
        <f t="array" ref="B165:H165">Dias+29+DATE(Calendário10Ano,Calendário10MêsOpção,1)-WEEKDAY(DATE(Calendário10Ano,Calendário10MêsOpção,1),OpçãoDeDiaSemana)</f>
        <v>43304</v>
      </c>
      <c r="C165" s="6">
        <v>43305</v>
      </c>
      <c r="D165" s="6">
        <v>43306</v>
      </c>
      <c r="E165" s="6">
        <v>43307</v>
      </c>
      <c r="F165" s="6">
        <v>43308</v>
      </c>
      <c r="G165" s="6">
        <v>43309</v>
      </c>
      <c r="H165" s="8">
        <v>43310</v>
      </c>
    </row>
    <row r="166" spans="2:8" ht="57" customHeight="1">
      <c r="B166" s="7"/>
      <c r="C166" s="7"/>
      <c r="D166" s="7"/>
      <c r="E166" s="18" t="s">
        <v>9</v>
      </c>
      <c r="F166" s="7"/>
      <c r="G166" s="7"/>
      <c r="H166" s="10"/>
    </row>
    <row r="167" spans="2:8" ht="16.5" customHeight="1">
      <c r="B167" s="6">
        <f t="array" ref="B167:C167">Dias+36+DATE(Calendário10Ano,Calendário10MêsOpção,1)-WEEKDAY(DATE(Calendário10Ano,Calendário10MêsOpção,1),OpçãoDeDiaSemana)</f>
        <v>43311</v>
      </c>
      <c r="C167" s="6">
        <v>43312</v>
      </c>
      <c r="D167" s="59" t="s">
        <v>2</v>
      </c>
      <c r="E167" s="60"/>
      <c r="F167" s="60"/>
      <c r="G167" s="60"/>
      <c r="H167" s="60"/>
    </row>
    <row r="168" spans="2:8" ht="63.75" customHeight="1">
      <c r="B168" s="7"/>
      <c r="C168" s="7"/>
      <c r="D168" s="57"/>
      <c r="E168" s="57"/>
      <c r="F168" s="57"/>
      <c r="G168" s="57"/>
      <c r="H168" s="57"/>
    </row>
  </sheetData>
  <mergeCells count="21">
    <mergeCell ref="D167:H167"/>
    <mergeCell ref="D168:H168"/>
    <mergeCell ref="D153:H153"/>
    <mergeCell ref="D137:H137"/>
    <mergeCell ref="D152:H152"/>
    <mergeCell ref="D123:H123"/>
    <mergeCell ref="D138:H138"/>
    <mergeCell ref="B1:D1"/>
    <mergeCell ref="D55:H55"/>
    <mergeCell ref="D70:H70"/>
    <mergeCell ref="D89:H89"/>
    <mergeCell ref="D16:H16"/>
    <mergeCell ref="D35:H35"/>
    <mergeCell ref="D17:H17"/>
    <mergeCell ref="D36:H36"/>
    <mergeCell ref="D54:H54"/>
    <mergeCell ref="D69:H69"/>
    <mergeCell ref="D88:H88"/>
    <mergeCell ref="D105:H105"/>
    <mergeCell ref="D122:H122"/>
    <mergeCell ref="D106:H106"/>
  </mergeCells>
  <phoneticPr fontId="1" type="noConversion"/>
  <conditionalFormatting sqref="B4:H4 B6:H6 B9:H9 B11:H11 B14:H14 B16:C16">
    <cfRule type="expression" dxfId="10" priority="37">
      <formula>MONTH(B4)&lt;&gt;Calendário1MêsOpção</formula>
    </cfRule>
  </conditionalFormatting>
  <conditionalFormatting sqref="B21:H21 B25:H25 B27:H27 B29:H29 B33:H33 B35:C35">
    <cfRule type="expression" dxfId="9" priority="26">
      <formula>MONTH(B21)&lt;&gt;Calendário2MêsOpção</formula>
    </cfRule>
  </conditionalFormatting>
  <conditionalFormatting sqref="B40:H40 B44:H44 B46:H46 B50:H50 B52:H52 B54:C54">
    <cfRule type="expression" dxfId="8" priority="24">
      <formula>MONTH(B40)&lt;&gt;Calendário3MêsOpção</formula>
    </cfRule>
  </conditionalFormatting>
  <conditionalFormatting sqref="B59:H59 B61:H61 B63:H63 B65:H65 B67:H67 B69:C69">
    <cfRule type="expression" dxfId="7" priority="22">
      <formula>MONTH(B59)&lt;&gt;Calendário4MêsOpção</formula>
    </cfRule>
  </conditionalFormatting>
  <conditionalFormatting sqref="B74:H74 B78:H78 B82:H82 B84:H84 B86:H86 B88:C88">
    <cfRule type="expression" dxfId="6" priority="20">
      <formula>MONTH(B74)&lt;&gt;Calendário5MêsOpção</formula>
    </cfRule>
  </conditionalFormatting>
  <conditionalFormatting sqref="B93:H93 B95:H95 B99:H99 B101:H101 B103:H103 B105:C105">
    <cfRule type="expression" dxfId="5" priority="18">
      <formula>MONTH(B93)&lt;&gt;Calendário6MêsOpção</formula>
    </cfRule>
  </conditionalFormatting>
  <conditionalFormatting sqref="B110:H110 B112:H112 B114:H114 B116:H116 B118:H118 B122:C122">
    <cfRule type="expression" dxfId="4" priority="16">
      <formula>MONTH(B110)&lt;&gt;Calendário7MêsOpção</formula>
    </cfRule>
  </conditionalFormatting>
  <conditionalFormatting sqref="B127:H127 B129:H129 B131:H131 B133:H133 B135:H135 B137:C137">
    <cfRule type="expression" dxfId="3" priority="14">
      <formula>MONTH(B127)&lt;&gt;Calendário8MêsOpção</formula>
    </cfRule>
  </conditionalFormatting>
  <conditionalFormatting sqref="B142:H142 B144:H144 B146:H146 B148:H148 B150:H150 B152:C152">
    <cfRule type="expression" dxfId="2" priority="12">
      <formula>MONTH(B142)&lt;&gt;Calendário9MêsOpção</formula>
    </cfRule>
  </conditionalFormatting>
  <conditionalFormatting sqref="B157:H157 B159:H159 B161:D161 B163:H163 B165:H165 B167:C167 F161:H161">
    <cfRule type="expression" dxfId="1" priority="2">
      <formula>MONTH(B157)&lt;&gt;Calendário10MêsOpção</formula>
    </cfRule>
  </conditionalFormatting>
  <conditionalFormatting sqref="E161">
    <cfRule type="expression" dxfId="0" priority="1">
      <formula>MONTH(E161)&lt;&gt;Calendário10MêsOpção</formula>
    </cfRule>
  </conditionalFormatting>
  <dataValidations count="2">
    <dataValidation type="list" allowBlank="1" showInputMessage="1" showErrorMessage="1" sqref="B3">
      <formula1>"DOMINGO,SEGUNDA-FEIRA,TERÇA-FEIRA,QUARTA-FEIRA,QUINTA-FEIRA,SEXTA-FEIRA,SÁBADO"</formula1>
    </dataValidation>
    <dataValidation type="list" allowBlank="1" showInputMessage="1" showErrorMessage="1" sqref="B1:D1">
      <formula1>"Janeiro,Fevereiro,Março,Abril,Maio,Junho,Julho,Agosto,Setembro,Outubro,Novembro,Dezembro"</formula1>
    </dataValidation>
  </dataValidations>
  <printOptions horizontalCentered="1" verticalCentered="1"/>
  <pageMargins left="0.25" right="0.25" top="0.45" bottom="0.45" header="0.5" footer="0.5"/>
  <pageSetup paperSize="9" scale="97" orientation="landscape" r:id="rId1"/>
  <headerFooter alignWithMargins="0"/>
  <customProperties>
    <customPr name="SheetChanged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5" name="Controlo Giratório de Ano">
              <controlPr defaultSize="0" print="0" autoPict="0" altText="Click the Spinner buttons to change the calendar year. Or, type your preferred year in cell A1.">
                <anchor moveWithCells="1" sizeWithCells="1">
                  <from>
                    <xdr:col>1</xdr:col>
                    <xdr:colOff>518160</xdr:colOff>
                    <xdr:row>0</xdr:row>
                    <xdr:rowOff>426720</xdr:rowOff>
                  </from>
                  <to>
                    <xdr:col>1</xdr:col>
                    <xdr:colOff>647700</xdr:colOff>
                    <xdr:row>0</xdr:row>
                    <xdr:rowOff>670560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FED031A-8398-4705-8957-BB8E3F38B7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22</vt:i4>
      </vt:variant>
    </vt:vector>
  </HeadingPairs>
  <TitlesOfParts>
    <vt:vector size="23" baseType="lpstr">
      <vt:lpstr>Calendário</vt:lpstr>
      <vt:lpstr>Calendário!Área_de_Impressão</vt:lpstr>
      <vt:lpstr>Calendário10Ano</vt:lpstr>
      <vt:lpstr>Calendário10Mês</vt:lpstr>
      <vt:lpstr>Calendário1Ano</vt:lpstr>
      <vt:lpstr>Calendário1Mês</vt:lpstr>
      <vt:lpstr>Calendário2Ano</vt:lpstr>
      <vt:lpstr>Calendário2Mês</vt:lpstr>
      <vt:lpstr>Calendário3Ano</vt:lpstr>
      <vt:lpstr>Calendário3Mês</vt:lpstr>
      <vt:lpstr>Calendário4Ano</vt:lpstr>
      <vt:lpstr>Calendário4Mês</vt:lpstr>
      <vt:lpstr>Calendário5Ano</vt:lpstr>
      <vt:lpstr>Calendário5Mês</vt:lpstr>
      <vt:lpstr>Calendário6Ano</vt:lpstr>
      <vt:lpstr>Calendário6Mês</vt:lpstr>
      <vt:lpstr>Calendário7Ano</vt:lpstr>
      <vt:lpstr>Calendário7Mês</vt:lpstr>
      <vt:lpstr>Calendário8Ano</vt:lpstr>
      <vt:lpstr>Calendário8Mês</vt:lpstr>
      <vt:lpstr>Calendário9Ano</vt:lpstr>
      <vt:lpstr>Calendário9Mês</vt:lpstr>
      <vt:lpstr>InícioDeSemana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keywords/>
  <cp:lastModifiedBy/>
  <dcterms:created xsi:type="dcterms:W3CDTF">2017-05-10T11:59:05Z</dcterms:created>
  <dcterms:modified xsi:type="dcterms:W3CDTF">2017-07-24T09:55:54Z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TC028973769991</vt:lpwstr>
  </property>
</Properties>
</file>