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autoCompressPictures="0"/>
  <bookViews>
    <workbookView xWindow="0" yWindow="0" windowWidth="19200" windowHeight="11496" tabRatio="788"/>
  </bookViews>
  <sheets>
    <sheet name="Calendário" sheetId="14" r:id="rId1"/>
  </sheets>
  <definedNames>
    <definedName name="_xlnm.Print_Area" localSheetId="0">Calendário!$A$1:$I$174</definedName>
    <definedName name="Calendário10Ano">Calendário!$A$160</definedName>
    <definedName name="Calendário10Mês">Calendário!$B$160</definedName>
    <definedName name="Calendário10MêsOpção">MATCH(Calendário10Mês,Meses,0)</definedName>
    <definedName name="Calendário1Ano">Calendário!$A$1</definedName>
    <definedName name="Calendário1Mês">Calendário!$B$1</definedName>
    <definedName name="Calendário1MêsOpção">MATCH(Calendário1Mês,Meses,0)</definedName>
    <definedName name="Calendário2Ano">Calendário!$A$20</definedName>
    <definedName name="Calendário2Mês">Calendário!$B$20</definedName>
    <definedName name="Calendário2MêsOpção">MATCH(Calendário2Mês,Meses,0)</definedName>
    <definedName name="Calendário3Ano">Calendário!$A$35</definedName>
    <definedName name="Calendário3Mês">Calendário!$B$35</definedName>
    <definedName name="Calendário3MêsOpção">MATCH(Calendário3Mês,Meses,0)</definedName>
    <definedName name="Calendário4Ano">Calendário!$A$50</definedName>
    <definedName name="Calendário4Mês">Calendário!$B$50</definedName>
    <definedName name="Calendário4MêsOpção">MATCH(Calendário4Mês,Meses,0)</definedName>
    <definedName name="Calendário5Ano">Calendário!$A$69</definedName>
    <definedName name="Calendário5Mês">Calendário!$B$69</definedName>
    <definedName name="Calendário5MêsOpção">MATCH(Calendário5Mês,Meses,0)</definedName>
    <definedName name="Calendário6Ano">Calendário!$A$92</definedName>
    <definedName name="Calendário6Mês">Calendário!$B$92</definedName>
    <definedName name="Calendário6MêsOpção">MATCH(Calendário6Mês,Meses,0)</definedName>
    <definedName name="Calendário7Ano">Calendário!$A$111</definedName>
    <definedName name="Calendário7Mês">Calendário!$B$111</definedName>
    <definedName name="Calendário7MêsOpção">MATCH(Calendário7Mês,Meses,0)</definedName>
    <definedName name="Calendário8Ano">Calendário!$A$128</definedName>
    <definedName name="Calendário8Mês">Calendário!$B$128</definedName>
    <definedName name="Calendário8MêsOpção">MATCH(Calendário8Mês,Meses,0)</definedName>
    <definedName name="Calendário9Ano">Calendário!$A$145</definedName>
    <definedName name="Calendário9Mês">Calendário!$B$145</definedName>
    <definedName name="Calendário9MêsOpção">MATCH(Calendário9Mês,Meses,0)</definedName>
    <definedName name="Dias">{0,1,2,3,4,5,6}</definedName>
    <definedName name="DiasDaSemana">{"Segunda-feira","Terça-feira","Quarta-feira","Quinta-feira","Sexta-feira","Sábado","Domingo"}</definedName>
    <definedName name="InícioDeSemana">Calendário!$B$3</definedName>
    <definedName name="Meses">{"Janeiro","Fevereiro","Março","Abril","Maio","Junho","Julho","Agosto","Setembro","Outubro","Novembro","Dezembro"}</definedName>
    <definedName name="OpçãoDeDiaSemana">MATCH(InícioDeSemana,DiasDaSemana,0)+10</definedName>
    <definedName name="ValorDeInícioDeSemana">IF(InícioDeSemana="Monday",2,1)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14" l="1" a="1"/>
  <c r="B6" i="14" a="1"/>
  <c r="E6" i="14" s="1"/>
  <c r="B8" i="14" a="1"/>
  <c r="D8" i="14" s="1"/>
  <c r="B10" i="14" a="1"/>
  <c r="D10" i="14" s="1"/>
  <c r="B14" i="14" a="1"/>
  <c r="E14" i="14" s="1"/>
  <c r="B18" i="14" a="1"/>
  <c r="B18" i="14" s="1"/>
  <c r="A20" i="14"/>
  <c r="B20" i="14"/>
  <c r="H6" i="14" l="1"/>
  <c r="E10" i="14"/>
  <c r="H10" i="14"/>
  <c r="C18" i="14"/>
  <c r="B35" i="14"/>
  <c r="G14" i="14"/>
  <c r="F14" i="14"/>
  <c r="C14" i="14"/>
  <c r="B14" i="14"/>
  <c r="D14" i="14"/>
  <c r="E8" i="14"/>
  <c r="C8" i="14"/>
  <c r="G8" i="14"/>
  <c r="F8" i="14"/>
  <c r="H8" i="14"/>
  <c r="B4" i="14"/>
  <c r="G4" i="14"/>
  <c r="G3" i="14" s="1"/>
  <c r="H4" i="14"/>
  <c r="H3" i="14" s="1"/>
  <c r="F4" i="14"/>
  <c r="F3" i="14" s="1"/>
  <c r="E4" i="14"/>
  <c r="E3" i="14" s="1"/>
  <c r="D4" i="14"/>
  <c r="D3" i="14" s="1"/>
  <c r="C4" i="14"/>
  <c r="C3" i="14" s="1"/>
  <c r="H14" i="14"/>
  <c r="B8" i="14"/>
  <c r="A35" i="14"/>
  <c r="B33" i="14" a="1"/>
  <c r="B25" i="14" a="1"/>
  <c r="B27" i="14" a="1"/>
  <c r="B29" i="14" a="1"/>
  <c r="B23" i="14" a="1"/>
  <c r="B31" i="14" a="1"/>
  <c r="C10" i="14"/>
  <c r="G10" i="14"/>
  <c r="B10" i="14"/>
  <c r="F10" i="14"/>
  <c r="G6" i="14"/>
  <c r="D6" i="14"/>
  <c r="F6" i="14"/>
  <c r="C6" i="14"/>
  <c r="B6" i="14"/>
  <c r="D23" i="14" l="1"/>
  <c r="D22" i="14" s="1"/>
  <c r="G23" i="14"/>
  <c r="G22" i="14" s="1"/>
  <c r="H23" i="14"/>
  <c r="H22" i="14" s="1"/>
  <c r="B23" i="14"/>
  <c r="B22" i="14" s="1"/>
  <c r="F23" i="14"/>
  <c r="F22" i="14" s="1"/>
  <c r="C23" i="14"/>
  <c r="C22" i="14" s="1"/>
  <c r="E23" i="14"/>
  <c r="E22" i="14" s="1"/>
  <c r="F27" i="14"/>
  <c r="H27" i="14"/>
  <c r="C27" i="14"/>
  <c r="B27" i="14"/>
  <c r="D27" i="14"/>
  <c r="E27" i="14"/>
  <c r="G27" i="14"/>
  <c r="B33" i="14"/>
  <c r="C33" i="14"/>
  <c r="H31" i="14"/>
  <c r="G31" i="14"/>
  <c r="E31" i="14"/>
  <c r="D31" i="14"/>
  <c r="B31" i="14"/>
  <c r="C31" i="14"/>
  <c r="F31" i="14"/>
  <c r="C29" i="14"/>
  <c r="D29" i="14"/>
  <c r="F29" i="14"/>
  <c r="E29" i="14"/>
  <c r="H29" i="14"/>
  <c r="B29" i="14"/>
  <c r="G29" i="14"/>
  <c r="G25" i="14"/>
  <c r="C25" i="14"/>
  <c r="E25" i="14"/>
  <c r="H25" i="14"/>
  <c r="F25" i="14"/>
  <c r="B25" i="14"/>
  <c r="D25" i="14"/>
  <c r="B48" i="14" a="1"/>
  <c r="B38" i="14" a="1"/>
  <c r="B42" i="14" a="1"/>
  <c r="B44" i="14" a="1"/>
  <c r="A50" i="14"/>
  <c r="B50" i="14"/>
  <c r="B40" i="14" a="1"/>
  <c r="B46" i="14" a="1"/>
  <c r="H46" i="14" l="1"/>
  <c r="F46" i="14"/>
  <c r="D46" i="14"/>
  <c r="E46" i="14"/>
  <c r="B46" i="14"/>
  <c r="C46" i="14"/>
  <c r="G46" i="14"/>
  <c r="C44" i="14"/>
  <c r="H44" i="14"/>
  <c r="F44" i="14"/>
  <c r="E44" i="14"/>
  <c r="G44" i="14"/>
  <c r="B44" i="14"/>
  <c r="D44" i="14"/>
  <c r="D38" i="14"/>
  <c r="D37" i="14" s="1"/>
  <c r="G38" i="14"/>
  <c r="G37" i="14" s="1"/>
  <c r="E38" i="14"/>
  <c r="E37" i="14" s="1"/>
  <c r="B38" i="14"/>
  <c r="B37" i="14" s="1"/>
  <c r="H38" i="14"/>
  <c r="H37" i="14" s="1"/>
  <c r="C38" i="14"/>
  <c r="C37" i="14" s="1"/>
  <c r="F38" i="14"/>
  <c r="F37" i="14" s="1"/>
  <c r="E40" i="14"/>
  <c r="C40" i="14"/>
  <c r="G40" i="14"/>
  <c r="D40" i="14"/>
  <c r="F40" i="14"/>
  <c r="B40" i="14"/>
  <c r="H40" i="14"/>
  <c r="A69" i="14"/>
  <c r="B69" i="14"/>
  <c r="B55" i="14" a="1"/>
  <c r="B61" i="14" a="1"/>
  <c r="B53" i="14" a="1"/>
  <c r="B65" i="14" a="1"/>
  <c r="B67" i="14" a="1"/>
  <c r="B59" i="14" a="1"/>
  <c r="E42" i="14"/>
  <c r="F42" i="14"/>
  <c r="G42" i="14"/>
  <c r="D42" i="14"/>
  <c r="C42" i="14"/>
  <c r="B42" i="14"/>
  <c r="H42" i="14"/>
  <c r="B48" i="14"/>
  <c r="C48" i="14"/>
  <c r="C67" i="14" l="1"/>
  <c r="B67" i="14"/>
  <c r="H53" i="14"/>
  <c r="H52" i="14" s="1"/>
  <c r="E53" i="14"/>
  <c r="E52" i="14" s="1"/>
  <c r="G53" i="14"/>
  <c r="G52" i="14" s="1"/>
  <c r="D53" i="14"/>
  <c r="D52" i="14" s="1"/>
  <c r="B53" i="14"/>
  <c r="B52" i="14" s="1"/>
  <c r="F53" i="14"/>
  <c r="F52" i="14" s="1"/>
  <c r="C53" i="14"/>
  <c r="C52" i="14" s="1"/>
  <c r="E55" i="14"/>
  <c r="B55" i="14"/>
  <c r="D55" i="14"/>
  <c r="F55" i="14"/>
  <c r="C55" i="14"/>
  <c r="H55" i="14"/>
  <c r="G55" i="14"/>
  <c r="A92" i="14"/>
  <c r="B90" i="14" a="1"/>
  <c r="B76" i="14" a="1"/>
  <c r="B84" i="14" a="1"/>
  <c r="B92" i="14"/>
  <c r="B88" i="14" a="1"/>
  <c r="B80" i="14" a="1"/>
  <c r="B72" i="14" a="1"/>
  <c r="D59" i="14"/>
  <c r="E59" i="14"/>
  <c r="H59" i="14"/>
  <c r="C59" i="14"/>
  <c r="G59" i="14"/>
  <c r="B59" i="14"/>
  <c r="F59" i="14"/>
  <c r="E65" i="14"/>
  <c r="G65" i="14"/>
  <c r="C65" i="14"/>
  <c r="H65" i="14"/>
  <c r="D65" i="14"/>
  <c r="F65" i="14"/>
  <c r="B65" i="14"/>
  <c r="B61" i="14"/>
  <c r="C61" i="14"/>
  <c r="F61" i="14"/>
  <c r="E61" i="14"/>
  <c r="D61" i="14"/>
  <c r="H61" i="14"/>
  <c r="G61" i="14"/>
  <c r="B80" i="14" l="1"/>
  <c r="H80" i="14"/>
  <c r="E80" i="14"/>
  <c r="D80" i="14"/>
  <c r="F80" i="14"/>
  <c r="G80" i="14"/>
  <c r="C80" i="14"/>
  <c r="E76" i="14"/>
  <c r="C76" i="14"/>
  <c r="G76" i="14"/>
  <c r="D76" i="14"/>
  <c r="F76" i="14"/>
  <c r="B76" i="14"/>
  <c r="H76" i="14"/>
  <c r="B109" i="14" a="1"/>
  <c r="B99" i="14" a="1"/>
  <c r="B107" i="14" a="1"/>
  <c r="B95" i="14" a="1"/>
  <c r="B103" i="14" a="1"/>
  <c r="B105" i="14" a="1"/>
  <c r="A111" i="14"/>
  <c r="B111" i="14"/>
  <c r="G72" i="14"/>
  <c r="G71" i="14" s="1"/>
  <c r="E72" i="14"/>
  <c r="E71" i="14" s="1"/>
  <c r="H72" i="14"/>
  <c r="H71" i="14" s="1"/>
  <c r="F72" i="14"/>
  <c r="F71" i="14" s="1"/>
  <c r="B72" i="14"/>
  <c r="B71" i="14" s="1"/>
  <c r="D72" i="14"/>
  <c r="D71" i="14" s="1"/>
  <c r="C72" i="14"/>
  <c r="C71" i="14" s="1"/>
  <c r="C88" i="14"/>
  <c r="H88" i="14"/>
  <c r="B88" i="14"/>
  <c r="F88" i="14"/>
  <c r="E88" i="14"/>
  <c r="D88" i="14"/>
  <c r="G88" i="14"/>
  <c r="B84" i="14"/>
  <c r="E84" i="14"/>
  <c r="F84" i="14"/>
  <c r="C84" i="14"/>
  <c r="H84" i="14"/>
  <c r="G84" i="14"/>
  <c r="D84" i="14"/>
  <c r="C90" i="14"/>
  <c r="B90" i="14"/>
  <c r="B126" i="14" l="1" a="1"/>
  <c r="B116" i="14" a="1"/>
  <c r="B124" i="14" a="1"/>
  <c r="B114" i="14" a="1"/>
  <c r="B120" i="14" a="1"/>
  <c r="B122" i="14" a="1"/>
  <c r="A128" i="14"/>
  <c r="B128" i="14"/>
  <c r="D103" i="14"/>
  <c r="G103" i="14"/>
  <c r="B103" i="14"/>
  <c r="C103" i="14"/>
  <c r="E103" i="14"/>
  <c r="H103" i="14"/>
  <c r="F103" i="14"/>
  <c r="C107" i="14"/>
  <c r="G107" i="14"/>
  <c r="E107" i="14"/>
  <c r="H107" i="14"/>
  <c r="B107" i="14"/>
  <c r="F107" i="14"/>
  <c r="D107" i="14"/>
  <c r="C109" i="14"/>
  <c r="B109" i="14"/>
  <c r="G105" i="14"/>
  <c r="E105" i="14"/>
  <c r="B105" i="14"/>
  <c r="D105" i="14"/>
  <c r="C105" i="14"/>
  <c r="F105" i="14"/>
  <c r="H105" i="14"/>
  <c r="F95" i="14"/>
  <c r="F94" i="14" s="1"/>
  <c r="G95" i="14"/>
  <c r="G94" i="14" s="1"/>
  <c r="B95" i="14"/>
  <c r="B94" i="14" s="1"/>
  <c r="H95" i="14"/>
  <c r="H94" i="14" s="1"/>
  <c r="D95" i="14"/>
  <c r="D94" i="14" s="1"/>
  <c r="E95" i="14"/>
  <c r="E94" i="14" s="1"/>
  <c r="C95" i="14"/>
  <c r="C94" i="14" s="1"/>
  <c r="D99" i="14"/>
  <c r="H99" i="14"/>
  <c r="B99" i="14"/>
  <c r="C99" i="14"/>
  <c r="F99" i="14"/>
  <c r="G99" i="14"/>
  <c r="E99" i="14"/>
  <c r="A145" i="14" l="1"/>
  <c r="B139" i="14" a="1"/>
  <c r="B141" i="14" a="1"/>
  <c r="B133" i="14" a="1"/>
  <c r="B145" i="14"/>
  <c r="B143" i="14" a="1"/>
  <c r="B131" i="14" a="1"/>
  <c r="B135" i="14" a="1"/>
  <c r="C120" i="14"/>
  <c r="G120" i="14"/>
  <c r="H120" i="14"/>
  <c r="E120" i="14"/>
  <c r="F120" i="14"/>
  <c r="D120" i="14"/>
  <c r="B120" i="14"/>
  <c r="E124" i="14"/>
  <c r="G124" i="14"/>
  <c r="H124" i="14"/>
  <c r="B124" i="14"/>
  <c r="C124" i="14"/>
  <c r="F124" i="14"/>
  <c r="D124" i="14"/>
  <c r="B126" i="14"/>
  <c r="C126" i="14"/>
  <c r="H122" i="14"/>
  <c r="F122" i="14"/>
  <c r="C122" i="14"/>
  <c r="D122" i="14"/>
  <c r="G122" i="14"/>
  <c r="E122" i="14"/>
  <c r="B122" i="14"/>
  <c r="E114" i="14"/>
  <c r="E113" i="14" s="1"/>
  <c r="D114" i="14"/>
  <c r="D113" i="14" s="1"/>
  <c r="F114" i="14"/>
  <c r="F113" i="14" s="1"/>
  <c r="C114" i="14"/>
  <c r="C113" i="14" s="1"/>
  <c r="H114" i="14"/>
  <c r="H113" i="14" s="1"/>
  <c r="B114" i="14"/>
  <c r="B113" i="14" s="1"/>
  <c r="G114" i="14"/>
  <c r="G113" i="14" s="1"/>
  <c r="D116" i="14"/>
  <c r="B116" i="14"/>
  <c r="H116" i="14"/>
  <c r="G116" i="14"/>
  <c r="E116" i="14"/>
  <c r="C116" i="14"/>
  <c r="F116" i="14"/>
  <c r="C131" i="14" l="1"/>
  <c r="C130" i="14" s="1"/>
  <c r="D131" i="14"/>
  <c r="D130" i="14" s="1"/>
  <c r="H131" i="14"/>
  <c r="H130" i="14" s="1"/>
  <c r="B131" i="14"/>
  <c r="B130" i="14" s="1"/>
  <c r="G131" i="14"/>
  <c r="G130" i="14" s="1"/>
  <c r="E131" i="14"/>
  <c r="E130" i="14" s="1"/>
  <c r="F131" i="14"/>
  <c r="F130" i="14" s="1"/>
  <c r="F141" i="14"/>
  <c r="H141" i="14"/>
  <c r="E141" i="14"/>
  <c r="G141" i="14"/>
  <c r="C141" i="14"/>
  <c r="B141" i="14"/>
  <c r="D141" i="14"/>
  <c r="B160" i="14"/>
  <c r="B158" i="14" a="1"/>
  <c r="B150" i="14" a="1"/>
  <c r="B156" i="14" a="1"/>
  <c r="B152" i="14" a="1"/>
  <c r="B154" i="14" a="1"/>
  <c r="B148" i="14" a="1"/>
  <c r="A160" i="14"/>
  <c r="D135" i="14"/>
  <c r="F135" i="14"/>
  <c r="H135" i="14"/>
  <c r="B135" i="14"/>
  <c r="C135" i="14"/>
  <c r="E135" i="14"/>
  <c r="G135" i="14"/>
  <c r="B143" i="14"/>
  <c r="C143" i="14"/>
  <c r="H133" i="14"/>
  <c r="C133" i="14"/>
  <c r="F133" i="14"/>
  <c r="G133" i="14"/>
  <c r="D133" i="14"/>
  <c r="B133" i="14"/>
  <c r="E133" i="14"/>
  <c r="C139" i="14"/>
  <c r="B139" i="14"/>
  <c r="E139" i="14"/>
  <c r="D139" i="14"/>
  <c r="G139" i="14"/>
  <c r="H139" i="14"/>
  <c r="F139" i="14"/>
  <c r="C148" i="14" l="1"/>
  <c r="C147" i="14" s="1"/>
  <c r="D148" i="14"/>
  <c r="D147" i="14" s="1"/>
  <c r="G148" i="14"/>
  <c r="G147" i="14" s="1"/>
  <c r="E148" i="14"/>
  <c r="E147" i="14" s="1"/>
  <c r="F148" i="14"/>
  <c r="F147" i="14" s="1"/>
  <c r="B148" i="14"/>
  <c r="B147" i="14" s="1"/>
  <c r="H148" i="14"/>
  <c r="H147" i="14" s="1"/>
  <c r="G152" i="14"/>
  <c r="F152" i="14"/>
  <c r="C152" i="14"/>
  <c r="D152" i="14"/>
  <c r="B152" i="14"/>
  <c r="E152" i="14"/>
  <c r="H152" i="14"/>
  <c r="E150" i="14"/>
  <c r="G150" i="14"/>
  <c r="B150" i="14"/>
  <c r="F150" i="14"/>
  <c r="D150" i="14"/>
  <c r="C150" i="14"/>
  <c r="H150" i="14"/>
  <c r="B171" i="14" a="1"/>
  <c r="B163" i="14" a="1"/>
  <c r="B169" i="14" a="1"/>
  <c r="B165" i="14" a="1"/>
  <c r="B173" i="14" a="1"/>
  <c r="B167" i="14" a="1"/>
  <c r="H154" i="14"/>
  <c r="D154" i="14"/>
  <c r="G154" i="14"/>
  <c r="E154" i="14"/>
  <c r="B154" i="14"/>
  <c r="C154" i="14"/>
  <c r="F154" i="14"/>
  <c r="E156" i="14"/>
  <c r="H156" i="14"/>
  <c r="G156" i="14"/>
  <c r="F156" i="14"/>
  <c r="D156" i="14"/>
  <c r="B156" i="14"/>
  <c r="C156" i="14"/>
  <c r="B158" i="14"/>
  <c r="C158" i="14"/>
  <c r="G167" i="14" l="1"/>
  <c r="E167" i="14"/>
  <c r="H167" i="14"/>
  <c r="D167" i="14"/>
  <c r="C167" i="14"/>
  <c r="B167" i="14"/>
  <c r="F167" i="14"/>
  <c r="F165" i="14"/>
  <c r="B165" i="14"/>
  <c r="H165" i="14"/>
  <c r="G165" i="14"/>
  <c r="C165" i="14"/>
  <c r="D165" i="14"/>
  <c r="E165" i="14"/>
  <c r="B163" i="14"/>
  <c r="B162" i="14" s="1"/>
  <c r="H163" i="14"/>
  <c r="H162" i="14" s="1"/>
  <c r="C163" i="14"/>
  <c r="C162" i="14" s="1"/>
  <c r="E163" i="14"/>
  <c r="E162" i="14" s="1"/>
  <c r="G163" i="14"/>
  <c r="G162" i="14" s="1"/>
  <c r="D163" i="14"/>
  <c r="D162" i="14" s="1"/>
  <c r="F163" i="14"/>
  <c r="F162" i="14" s="1"/>
  <c r="C173" i="14"/>
  <c r="B173" i="14"/>
  <c r="C169" i="14"/>
  <c r="D169" i="14"/>
  <c r="F169" i="14"/>
  <c r="B169" i="14"/>
  <c r="H169" i="14"/>
  <c r="E169" i="14"/>
  <c r="G169" i="14"/>
  <c r="C171" i="14"/>
  <c r="B171" i="14"/>
  <c r="G171" i="14"/>
  <c r="F171" i="14"/>
  <c r="H171" i="14"/>
  <c r="E171" i="14"/>
  <c r="D171" i="14"/>
</calcChain>
</file>

<file path=xl/sharedStrings.xml><?xml version="1.0" encoding="utf-8"?>
<sst xmlns="http://schemas.openxmlformats.org/spreadsheetml/2006/main" count="161" uniqueCount="47">
  <si>
    <t xml:space="preserve"> </t>
  </si>
  <si>
    <t>NOTAS</t>
  </si>
  <si>
    <t>Notas:</t>
  </si>
  <si>
    <t>SEGUNDA-FEIRA</t>
  </si>
  <si>
    <t>Outubro</t>
  </si>
  <si>
    <t>Feriado</t>
  </si>
  <si>
    <t>Férias escolares</t>
  </si>
  <si>
    <t>Tolerância de Ponto (Carnaval)</t>
  </si>
  <si>
    <t>Feriado municipal</t>
  </si>
  <si>
    <t>17:00 20:00 Biologia
Celular e Histologia</t>
  </si>
  <si>
    <t>9:00 13:00 Biologia
Celular e Histologia</t>
  </si>
  <si>
    <t>14:00 18:00 Biologia
Celular e Histologia</t>
  </si>
  <si>
    <t>17:00 20:00
Ecocardiografia
Experimental</t>
  </si>
  <si>
    <t>9:00 13:00
Ecocardiografia
Experimental</t>
  </si>
  <si>
    <t>14:00 17:00
Ecocardiografia
Experimental</t>
  </si>
  <si>
    <t>17:00 20:00 Modelos
Animais de
Experimentação
Cardiovascular</t>
  </si>
  <si>
    <t>17:00 20:00 Avaliação
Invasiva da Função
Cardíaca in vivo II</t>
  </si>
  <si>
    <t>14:00 19:00 Avaliação da
Função
Cardiovascular in vitro</t>
  </si>
  <si>
    <t>09:00 13:00 Avaliação da
Função
Cardiovascular in vitro</t>
  </si>
  <si>
    <t>17:00 20:00 Av.
Invasiva da Função
Cardíaca in vivo II</t>
  </si>
  <si>
    <t>14:00 16:00 Av.
Função
Cardiovascular in vitro</t>
  </si>
  <si>
    <t>09:00 13:00 Av.
Função
Cardiovascular in vitro</t>
  </si>
  <si>
    <t>14:00 19:00 Av. Função</t>
  </si>
  <si>
    <t>09:00 13:00 Av.
Função
Cardiovascular in vitro
14:00 19:00 Avaliação da
Função
Cardiovascular in vitro</t>
  </si>
  <si>
    <t>agendada diretamente com os alunos.</t>
  </si>
  <si>
    <t>Dissertação de
Mestrado"</t>
  </si>
  <si>
    <t xml:space="preserve">09:00 13:00 A UC
"Projeto de
</t>
  </si>
  <si>
    <t>Função
Cardiovascular</t>
  </si>
  <si>
    <t xml:space="preserve"> in vitro
II</t>
  </si>
  <si>
    <t xml:space="preserve">17:00 20:00 Avaliação da
</t>
  </si>
  <si>
    <t>16:00 20:30
Comunicação e
Publicação Científica -
nível I</t>
  </si>
  <si>
    <t>16:00 20:30 Mecanismos
de Lesão Cardíaca</t>
  </si>
  <si>
    <t>17:00 20:00 Avaliação
Invasiva da Função
Cardíaca in vivo I</t>
  </si>
  <si>
    <t>17:00 20:00 Biologia
Molecular</t>
  </si>
  <si>
    <t>17:00 21:00 Biologia
Molecular</t>
  </si>
  <si>
    <t>09:00 13:00 Biologia
Molecular</t>
  </si>
  <si>
    <t>14:00 18:00 Biologia
Molecular</t>
  </si>
  <si>
    <t>17:00 20:00
Morfofisiologia
Cardiovascular - nível I</t>
  </si>
  <si>
    <t>16:00 20:00
Morfofisiologia
Cardiovascular - nível I</t>
  </si>
  <si>
    <t>17:00 20:30
Morfofisiologia
Cardiovascular - nível I</t>
  </si>
  <si>
    <t>17:00 20:00 Avaliação da
Função
Cardiovascular in vitro
I</t>
  </si>
  <si>
    <t>17:00 20:00 Ciências em
Animais de
Laboratório</t>
  </si>
  <si>
    <t>17:00 20:00 Avaliação da
Função
Cardiovascular in vitro (PL a combinar com os alunos)
I</t>
  </si>
  <si>
    <t>08:00 14:00 Avaliação da
Função
Cardiovascular in vitro 
I</t>
  </si>
  <si>
    <t>09:00 13:00 Ciências em
Animais de
Laboratório</t>
  </si>
  <si>
    <t>14:00 19:00 Ciências em
Animais de
Laboratório</t>
  </si>
  <si>
    <t>16:00 19:00 Mecanismos
Moleculares na
Insuficiência Cardíaca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</si>
</sst>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m\ yyyy"/>
    <numFmt numFmtId="165" formatCode="dd"/>
  </numFmts>
  <fonts count="16">
    <font>
      <sz val="9"/>
      <name val="Franklin Gothic Medium"/>
      <family val="2"/>
      <scheme val="maj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Euphemia"/>
      <family val="2"/>
      <scheme val="minor"/>
    </font>
    <font>
      <b/>
      <sz val="14"/>
      <color theme="0"/>
      <name val="Euphemia"/>
      <family val="2"/>
      <scheme val="minor"/>
    </font>
    <font>
      <b/>
      <sz val="28"/>
      <color theme="1" tint="0.34998626667073579"/>
      <name val="Euphemia"/>
      <family val="2"/>
      <scheme val="minor"/>
    </font>
    <font>
      <sz val="10"/>
      <color indexed="63"/>
      <name val="Euphemia"/>
      <family val="2"/>
      <scheme val="minor"/>
    </font>
    <font>
      <sz val="9"/>
      <name val="Franklin Gothic Medium"/>
      <family val="2"/>
      <scheme val="major"/>
    </font>
    <font>
      <b/>
      <sz val="8"/>
      <color theme="0"/>
      <name val="Euphemia"/>
      <family val="2"/>
      <scheme val="minor"/>
    </font>
    <font>
      <sz val="9"/>
      <color theme="1"/>
      <name val="Franklin Gothic Medium"/>
      <family val="2"/>
      <scheme val="major"/>
    </font>
    <font>
      <sz val="16"/>
      <color theme="1" tint="0.499984740745262"/>
      <name val="Franklin Gothic Medium"/>
      <family val="2"/>
      <scheme val="major"/>
    </font>
    <font>
      <sz val="36"/>
      <color theme="4"/>
      <name val="Franklin Gothic Medium"/>
      <family val="2"/>
      <scheme val="major"/>
    </font>
    <font>
      <sz val="1"/>
      <color theme="0"/>
      <name val="Euphemia"/>
      <family val="2"/>
      <scheme val="minor"/>
    </font>
    <font>
      <sz val="9"/>
      <color rgb="FF0070C0"/>
      <name val="Franklin Gothic Medium"/>
      <family val="2"/>
      <scheme val="major"/>
    </font>
    <font>
      <strike/>
      <sz val="9"/>
      <color theme="1"/>
      <name val="Franklin Gothic Medium"/>
      <family val="2"/>
      <scheme val="major"/>
    </font>
    <font>
      <strike/>
      <sz val="9"/>
      <name val="Franklin Gothic Medium"/>
      <family val="2"/>
      <scheme val="major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10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</borders>
  <cellStyleXfs count="13">
    <xf numFmtId="0" fontId="0" fillId="0" borderId="0" applyFill="0" applyBorder="0" applyProtection="0">
      <alignment horizontal="left" indent="1"/>
    </xf>
    <xf numFmtId="0" fontId="6" fillId="3" borderId="0" applyNumberFormat="0" applyBorder="0" applyAlignment="0" applyProtection="0"/>
    <xf numFmtId="0" fontId="5" fillId="0" borderId="0" applyNumberFormat="0" applyFill="0" applyAlignment="0" applyProtection="0"/>
    <xf numFmtId="0" fontId="3" fillId="4" borderId="1" applyNumberFormat="0" applyAlignment="0" applyProtection="0"/>
    <xf numFmtId="0" fontId="4" fillId="5" borderId="2" applyNumberFormat="0" applyProtection="0">
      <alignment vertical="center"/>
    </xf>
    <xf numFmtId="0" fontId="8" fillId="6" borderId="3" applyNumberFormat="0" applyAlignment="0">
      <alignment horizontal="left" indent="1"/>
    </xf>
    <xf numFmtId="165" fontId="10" fillId="0" borderId="4" applyFill="0" applyProtection="0">
      <alignment horizontal="left" vertical="center" wrapText="1" indent="1"/>
    </xf>
    <xf numFmtId="165" fontId="9" fillId="0" borderId="7" applyFill="0" applyProtection="0">
      <alignment horizontal="left" vertical="top" wrapText="1" indent="1"/>
    </xf>
    <xf numFmtId="165" fontId="9" fillId="0" borderId="0" applyNumberFormat="0" applyFill="0" applyProtection="0">
      <alignment horizontal="left" vertical="top" wrapText="1" indent="1"/>
    </xf>
    <xf numFmtId="165" fontId="7" fillId="0" borderId="9" applyNumberFormat="0" applyFill="0" applyProtection="0">
      <alignment horizontal="left" vertical="center" wrapText="1" indent="1"/>
    </xf>
    <xf numFmtId="0" fontId="11" fillId="0" borderId="0" applyNumberFormat="0" applyFill="0" applyBorder="0" applyProtection="0">
      <alignment horizontal="left" indent="7"/>
    </xf>
    <xf numFmtId="0" fontId="12" fillId="0" borderId="0" applyNumberFormat="0" applyFill="0" applyBorder="0" applyAlignment="0" applyProtection="0">
      <alignment horizontal="left" vertical="center"/>
    </xf>
    <xf numFmtId="0" fontId="8" fillId="7" borderId="3">
      <alignment horizontal="left" indent="1"/>
    </xf>
  </cellStyleXfs>
  <cellXfs count="38">
    <xf numFmtId="0" fontId="0" fillId="0" borderId="0" xfId="0">
      <alignment horizontal="left" indent="1"/>
    </xf>
    <xf numFmtId="0" fontId="0" fillId="2" borderId="0" xfId="0" applyFill="1">
      <alignment horizontal="left" indent="1"/>
    </xf>
    <xf numFmtId="0" fontId="2" fillId="2" borderId="0" xfId="0" applyFont="1" applyFill="1">
      <alignment horizontal="left" indent="1"/>
    </xf>
    <xf numFmtId="0" fontId="2" fillId="0" borderId="0" xfId="0" applyFont="1">
      <alignment horizontal="left" indent="1"/>
    </xf>
    <xf numFmtId="164" fontId="5" fillId="2" borderId="0" xfId="2" applyNumberFormat="1" applyFill="1" applyBorder="1" applyAlignment="1">
      <alignment vertical="center"/>
    </xf>
    <xf numFmtId="0" fontId="8" fillId="6" borderId="3" xfId="5">
      <alignment horizontal="left" indent="1"/>
    </xf>
    <xf numFmtId="165" fontId="10" fillId="0" borderId="4" xfId="6" applyFill="1">
      <alignment horizontal="left" vertical="center" wrapText="1" indent="1"/>
    </xf>
    <xf numFmtId="165" fontId="9" fillId="0" borderId="7" xfId="7" applyFill="1">
      <alignment horizontal="left" vertical="top" wrapText="1" indent="1"/>
    </xf>
    <xf numFmtId="165" fontId="10" fillId="0" borderId="5" xfId="6" applyFill="1" applyBorder="1">
      <alignment horizontal="left" vertical="center" wrapText="1" indent="1"/>
    </xf>
    <xf numFmtId="165" fontId="9" fillId="0" borderId="6" xfId="7" applyFill="1" applyBorder="1">
      <alignment horizontal="left" vertical="top" wrapText="1" indent="1"/>
    </xf>
    <xf numFmtId="165" fontId="9" fillId="0" borderId="8" xfId="7" applyFill="1" applyBorder="1">
      <alignment horizontal="left" vertical="top" wrapText="1" indent="1"/>
    </xf>
    <xf numFmtId="0" fontId="11" fillId="0" borderId="0" xfId="10">
      <alignment horizontal="left" indent="7"/>
    </xf>
    <xf numFmtId="0" fontId="12" fillId="0" borderId="0" xfId="11" applyFill="1" applyBorder="1" applyAlignment="1">
      <alignment horizontal="left" vertical="center"/>
    </xf>
    <xf numFmtId="0" fontId="8" fillId="7" borderId="3" xfId="12">
      <alignment horizontal="left" indent="1"/>
    </xf>
    <xf numFmtId="0" fontId="11" fillId="0" borderId="0" xfId="10">
      <alignment horizontal="left" indent="7"/>
    </xf>
    <xf numFmtId="165" fontId="9" fillId="8" borderId="7" xfId="7" applyFill="1" applyAlignment="1">
      <alignment horizontal="center" vertical="center" wrapText="1"/>
    </xf>
    <xf numFmtId="165" fontId="13" fillId="8" borderId="7" xfId="7" applyFont="1" applyFill="1" applyAlignment="1">
      <alignment horizontal="center" vertical="center" wrapText="1"/>
    </xf>
    <xf numFmtId="165" fontId="9" fillId="9" borderId="7" xfId="7" applyFill="1">
      <alignment horizontal="left" vertical="top" wrapText="1" indent="1"/>
    </xf>
    <xf numFmtId="165" fontId="7" fillId="10" borderId="7" xfId="7" applyFont="1" applyFill="1" applyAlignment="1">
      <alignment horizontal="center" vertical="center" wrapText="1"/>
    </xf>
    <xf numFmtId="165" fontId="0" fillId="10" borderId="7" xfId="7" applyFont="1" applyFill="1" applyAlignment="1">
      <alignment horizontal="center" vertical="center" wrapText="1"/>
    </xf>
    <xf numFmtId="165" fontId="9" fillId="11" borderId="7" xfId="7" applyFill="1">
      <alignment horizontal="left" vertical="top" wrapText="1" indent="1"/>
    </xf>
    <xf numFmtId="165" fontId="9" fillId="12" borderId="7" xfId="7" applyFill="1">
      <alignment horizontal="left" vertical="top" wrapText="1" indent="1"/>
    </xf>
    <xf numFmtId="165" fontId="9" fillId="13" borderId="7" xfId="7" applyFill="1">
      <alignment horizontal="left" vertical="top" wrapText="1" indent="1"/>
    </xf>
    <xf numFmtId="165" fontId="9" fillId="14" borderId="6" xfId="7" applyFill="1" applyBorder="1">
      <alignment horizontal="left" vertical="top" wrapText="1" indent="1"/>
    </xf>
    <xf numFmtId="165" fontId="9" fillId="15" borderId="7" xfId="7" applyFill="1">
      <alignment horizontal="left" vertical="top" wrapText="1" indent="1"/>
    </xf>
    <xf numFmtId="165" fontId="9" fillId="16" borderId="7" xfId="7" applyFill="1">
      <alignment horizontal="left" vertical="top" wrapText="1" indent="1"/>
    </xf>
    <xf numFmtId="165" fontId="9" fillId="17" borderId="7" xfId="7" applyFill="1">
      <alignment horizontal="left" vertical="top" wrapText="1" indent="1"/>
    </xf>
    <xf numFmtId="165" fontId="9" fillId="18" borderId="7" xfId="7" applyFill="1">
      <alignment horizontal="left" vertical="top" wrapText="1" indent="1"/>
    </xf>
    <xf numFmtId="165" fontId="9" fillId="19" borderId="7" xfId="7" applyFill="1">
      <alignment horizontal="left" vertical="top" wrapText="1" indent="1"/>
    </xf>
    <xf numFmtId="165" fontId="9" fillId="20" borderId="7" xfId="7" applyFill="1">
      <alignment horizontal="left" vertical="top" wrapText="1" indent="1"/>
    </xf>
    <xf numFmtId="165" fontId="9" fillId="21" borderId="7" xfId="7" applyFill="1">
      <alignment horizontal="left" vertical="top" wrapText="1" indent="1"/>
    </xf>
    <xf numFmtId="165" fontId="14" fillId="18" borderId="7" xfId="7" applyFont="1" applyFill="1">
      <alignment horizontal="left" vertical="top" wrapText="1" indent="1"/>
    </xf>
    <xf numFmtId="165" fontId="14" fillId="0" borderId="7" xfId="7" applyFont="1" applyFill="1">
      <alignment horizontal="left" vertical="top" wrapText="1" indent="1"/>
    </xf>
    <xf numFmtId="165" fontId="15" fillId="0" borderId="7" xfId="7" applyFont="1" applyFill="1" applyAlignment="1">
      <alignment horizontal="center" vertical="center" wrapText="1"/>
    </xf>
    <xf numFmtId="165" fontId="0" fillId="0" borderId="9" xfId="9" applyFont="1" applyBorder="1">
      <alignment horizontal="left" vertical="center" wrapText="1" indent="1"/>
    </xf>
    <xf numFmtId="165" fontId="7" fillId="0" borderId="9" xfId="9" applyBorder="1">
      <alignment horizontal="left" vertical="center" wrapText="1" indent="1"/>
    </xf>
    <xf numFmtId="165" fontId="9" fillId="0" borderId="0" xfId="8">
      <alignment horizontal="left" vertical="top" wrapText="1" indent="1"/>
    </xf>
    <xf numFmtId="0" fontId="11" fillId="0" borderId="0" xfId="10">
      <alignment horizontal="left" indent="7"/>
    </xf>
  </cellXfs>
  <cellStyles count="13">
    <cellStyle name="40% - Cor1" xfId="1" builtinId="31" customBuiltin="1"/>
    <cellStyle name="Cabeçalho 1" xfId="2" builtinId="16" customBuiltin="1"/>
    <cellStyle name="Cabeçalho das Notas" xfId="9"/>
    <cellStyle name="Cabeçalho do Dia 1" xfId="5"/>
    <cellStyle name="Cabeçalho do Dia 2" xfId="12"/>
    <cellStyle name="Cor1" xfId="3" builtinId="29" customBuiltin="1"/>
    <cellStyle name="Cor5" xfId="4" builtinId="45" customBuiltin="1"/>
    <cellStyle name="Detalhe do Dia" xfId="7"/>
    <cellStyle name="Dia" xfId="6"/>
    <cellStyle name="Mês" xfId="10"/>
    <cellStyle name="Normal" xfId="0" builtinId="0" customBuiltin="1"/>
    <cellStyle name="Notas" xfId="8"/>
    <cellStyle name="Oculto" xfId="11"/>
  </cellStyles>
  <dxfs count="10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  <mruColors>
      <color rgb="FFCCFFFF"/>
      <color rgb="FFFFFF99"/>
      <color rgb="FF66CC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16" fmlaLink="$A$1" max="2999" min="1900" page="10" val="2017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518160</xdr:colOff>
          <xdr:row>0</xdr:row>
          <xdr:rowOff>426720</xdr:rowOff>
        </xdr:from>
        <xdr:to>
          <xdr:col>1</xdr:col>
          <xdr:colOff>647700</xdr:colOff>
          <xdr:row>0</xdr:row>
          <xdr:rowOff>670560</xdr:rowOff>
        </xdr:to>
        <xdr:sp macro="" textlink="">
          <xdr:nvSpPr>
            <xdr:cNvPr id="1038" name="Controlo Giratório de Ano" descr="Click the Spinner buttons to change the calendar year. Or, type your preferred year in cell A1.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xdr:twoCellAnchor>
    <xdr:from>
      <xdr:col>1</xdr:col>
      <xdr:colOff>0</xdr:colOff>
      <xdr:row>0</xdr:row>
      <xdr:rowOff>19050</xdr:rowOff>
    </xdr:from>
    <xdr:to>
      <xdr:col>1</xdr:col>
      <xdr:colOff>466725</xdr:colOff>
      <xdr:row>1</xdr:row>
      <xdr:rowOff>521970</xdr:rowOff>
    </xdr:to>
    <xdr:grpSp>
      <xdr:nvGrpSpPr>
        <xdr:cNvPr id="4" name="Mês 1 Ano" descr="Mostra o ano do mês atual." title="Visualização de Ano"/>
        <xdr:cNvGrpSpPr/>
      </xdr:nvGrpSpPr>
      <xdr:grpSpPr>
        <a:xfrm>
          <a:off x="175260" y="19050"/>
          <a:ext cx="466725" cy="1188720"/>
          <a:chOff x="371475" y="0"/>
          <a:chExt cx="457200" cy="990600"/>
        </a:xfrm>
      </xdr:grpSpPr>
      <xdr:sp macro="" textlink="">
        <xdr:nvSpPr>
          <xdr:cNvPr id="8" name="Forma livre 19"/>
          <xdr:cNvSpPr>
            <a:spLocks/>
          </xdr:cNvSpPr>
        </xdr:nvSpPr>
        <xdr:spPr bwMode="auto">
          <a:xfrm>
            <a:off x="371475" y="0"/>
            <a:ext cx="457200" cy="990600"/>
          </a:xfrm>
          <a:custGeom>
            <a:avLst/>
            <a:gdLst>
              <a:gd name="T0" fmla="*/ 0 w 1663"/>
              <a:gd name="T1" fmla="*/ 0 h 3376"/>
              <a:gd name="T2" fmla="*/ 1663 w 1663"/>
              <a:gd name="T3" fmla="*/ 0 h 3376"/>
              <a:gd name="T4" fmla="*/ 1663 w 1663"/>
              <a:gd name="T5" fmla="*/ 3376 h 3376"/>
              <a:gd name="T6" fmla="*/ 837 w 1663"/>
              <a:gd name="T7" fmla="*/ 3059 h 3376"/>
              <a:gd name="T8" fmla="*/ 0 w 1663"/>
              <a:gd name="T9" fmla="*/ 3376 h 3376"/>
              <a:gd name="T10" fmla="*/ 0 w 1663"/>
              <a:gd name="T11" fmla="*/ 0 h 3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1663" h="3376">
                <a:moveTo>
                  <a:pt x="0" y="0"/>
                </a:moveTo>
                <a:lnTo>
                  <a:pt x="1663" y="0"/>
                </a:lnTo>
                <a:lnTo>
                  <a:pt x="1663" y="3376"/>
                </a:lnTo>
                <a:lnTo>
                  <a:pt x="837" y="3059"/>
                </a:lnTo>
                <a:lnTo>
                  <a:pt x="0" y="3376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  <xdr:sp macro="" textlink="Calendário1Ano">
        <xdr:nvSpPr>
          <xdr:cNvPr id="3" name="CaixaDeTexto 2"/>
          <xdr:cNvSpPr txBox="1"/>
        </xdr:nvSpPr>
        <xdr:spPr>
          <a:xfrm rot="16200000">
            <a:off x="222703" y="273636"/>
            <a:ext cx="754743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15145F5F-D58C-4182-B5B8-D41ECE9C7CC2}" type="TxLink">
              <a:rPr lang="en-US" sz="2100">
                <a:solidFill>
                  <a:schemeClr val="bg1"/>
                </a:solidFill>
                <a:latin typeface="+mj-lt"/>
              </a:rPr>
              <a:pPr algn="l"/>
              <a:t>2017</a:t>
            </a:fld>
            <a:endParaRPr lang="en-US" sz="2100">
              <a:solidFill>
                <a:schemeClr val="bg1"/>
              </a:solidFill>
              <a:latin typeface="+mj-lt"/>
            </a:endParaRPr>
          </a:p>
        </xdr:txBody>
      </xdr:sp>
    </xdr:grpSp>
    <xdr:clientData/>
  </xdr:twoCellAnchor>
  <xdr:twoCellAnchor>
    <xdr:from>
      <xdr:col>1</xdr:col>
      <xdr:colOff>0</xdr:colOff>
      <xdr:row>19</xdr:row>
      <xdr:rowOff>19049</xdr:rowOff>
    </xdr:from>
    <xdr:to>
      <xdr:col>1</xdr:col>
      <xdr:colOff>466725</xdr:colOff>
      <xdr:row>20</xdr:row>
      <xdr:rowOff>521969</xdr:rowOff>
    </xdr:to>
    <xdr:grpSp>
      <xdr:nvGrpSpPr>
        <xdr:cNvPr id="11" name="Mês 2 Ano" descr="Mostra o ano do mês atual." title="Visualização de Ano"/>
        <xdr:cNvGrpSpPr/>
      </xdr:nvGrpSpPr>
      <xdr:grpSpPr>
        <a:xfrm>
          <a:off x="175260" y="7212329"/>
          <a:ext cx="466725" cy="1188720"/>
          <a:chOff x="371475" y="0"/>
          <a:chExt cx="457200" cy="990600"/>
        </a:xfrm>
      </xdr:grpSpPr>
      <xdr:sp macro="" textlink="">
        <xdr:nvSpPr>
          <xdr:cNvPr id="12" name="Forma livre 19"/>
          <xdr:cNvSpPr>
            <a:spLocks/>
          </xdr:cNvSpPr>
        </xdr:nvSpPr>
        <xdr:spPr bwMode="auto">
          <a:xfrm>
            <a:off x="371475" y="0"/>
            <a:ext cx="457200" cy="990600"/>
          </a:xfrm>
          <a:custGeom>
            <a:avLst/>
            <a:gdLst>
              <a:gd name="T0" fmla="*/ 0 w 1663"/>
              <a:gd name="T1" fmla="*/ 0 h 3376"/>
              <a:gd name="T2" fmla="*/ 1663 w 1663"/>
              <a:gd name="T3" fmla="*/ 0 h 3376"/>
              <a:gd name="T4" fmla="*/ 1663 w 1663"/>
              <a:gd name="T5" fmla="*/ 3376 h 3376"/>
              <a:gd name="T6" fmla="*/ 837 w 1663"/>
              <a:gd name="T7" fmla="*/ 3059 h 3376"/>
              <a:gd name="T8" fmla="*/ 0 w 1663"/>
              <a:gd name="T9" fmla="*/ 3376 h 3376"/>
              <a:gd name="T10" fmla="*/ 0 w 1663"/>
              <a:gd name="T11" fmla="*/ 0 h 3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1663" h="3376">
                <a:moveTo>
                  <a:pt x="0" y="0"/>
                </a:moveTo>
                <a:lnTo>
                  <a:pt x="1663" y="0"/>
                </a:lnTo>
                <a:lnTo>
                  <a:pt x="1663" y="3376"/>
                </a:lnTo>
                <a:lnTo>
                  <a:pt x="837" y="3059"/>
                </a:lnTo>
                <a:lnTo>
                  <a:pt x="0" y="3376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  <xdr:sp macro="" textlink="Calendário2Ano">
        <xdr:nvSpPr>
          <xdr:cNvPr id="13" name="CaixaDeTexto 12"/>
          <xdr:cNvSpPr txBox="1"/>
        </xdr:nvSpPr>
        <xdr:spPr>
          <a:xfrm rot="16200000">
            <a:off x="222703" y="273636"/>
            <a:ext cx="754743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A6374D5C-074B-4CBB-BB65-5D5AEB3226D9}" type="TxLink">
              <a:rPr lang="en-US" sz="2100">
                <a:solidFill>
                  <a:schemeClr val="bg1"/>
                </a:solidFill>
                <a:latin typeface="+mj-lt"/>
              </a:rPr>
              <a:pPr algn="l"/>
              <a:t>2017</a:t>
            </a:fld>
            <a:endParaRPr lang="en-US" sz="2100">
              <a:solidFill>
                <a:schemeClr val="bg1"/>
              </a:solidFill>
              <a:latin typeface="+mj-lt"/>
            </a:endParaRPr>
          </a:p>
        </xdr:txBody>
      </xdr:sp>
    </xdr:grpSp>
    <xdr:clientData/>
  </xdr:twoCellAnchor>
  <xdr:twoCellAnchor>
    <xdr:from>
      <xdr:col>1</xdr:col>
      <xdr:colOff>0</xdr:colOff>
      <xdr:row>34</xdr:row>
      <xdr:rowOff>19050</xdr:rowOff>
    </xdr:from>
    <xdr:to>
      <xdr:col>1</xdr:col>
      <xdr:colOff>466725</xdr:colOff>
      <xdr:row>35</xdr:row>
      <xdr:rowOff>521970</xdr:rowOff>
    </xdr:to>
    <xdr:grpSp>
      <xdr:nvGrpSpPr>
        <xdr:cNvPr id="17" name="Mês 3 Ano" descr="Mostra o ano do mês atual." title="Visualização de Ano"/>
        <xdr:cNvGrpSpPr/>
      </xdr:nvGrpSpPr>
      <xdr:grpSpPr>
        <a:xfrm>
          <a:off x="175260" y="14291310"/>
          <a:ext cx="466725" cy="1188720"/>
          <a:chOff x="371475" y="0"/>
          <a:chExt cx="457200" cy="990600"/>
        </a:xfrm>
      </xdr:grpSpPr>
      <xdr:sp macro="" textlink="">
        <xdr:nvSpPr>
          <xdr:cNvPr id="18" name="Forma livre 19"/>
          <xdr:cNvSpPr>
            <a:spLocks/>
          </xdr:cNvSpPr>
        </xdr:nvSpPr>
        <xdr:spPr bwMode="auto">
          <a:xfrm>
            <a:off x="371475" y="0"/>
            <a:ext cx="457200" cy="990600"/>
          </a:xfrm>
          <a:custGeom>
            <a:avLst/>
            <a:gdLst>
              <a:gd name="T0" fmla="*/ 0 w 1663"/>
              <a:gd name="T1" fmla="*/ 0 h 3376"/>
              <a:gd name="T2" fmla="*/ 1663 w 1663"/>
              <a:gd name="T3" fmla="*/ 0 h 3376"/>
              <a:gd name="T4" fmla="*/ 1663 w 1663"/>
              <a:gd name="T5" fmla="*/ 3376 h 3376"/>
              <a:gd name="T6" fmla="*/ 837 w 1663"/>
              <a:gd name="T7" fmla="*/ 3059 h 3376"/>
              <a:gd name="T8" fmla="*/ 0 w 1663"/>
              <a:gd name="T9" fmla="*/ 3376 h 3376"/>
              <a:gd name="T10" fmla="*/ 0 w 1663"/>
              <a:gd name="T11" fmla="*/ 0 h 3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1663" h="3376">
                <a:moveTo>
                  <a:pt x="0" y="0"/>
                </a:moveTo>
                <a:lnTo>
                  <a:pt x="1663" y="0"/>
                </a:lnTo>
                <a:lnTo>
                  <a:pt x="1663" y="3376"/>
                </a:lnTo>
                <a:lnTo>
                  <a:pt x="837" y="3059"/>
                </a:lnTo>
                <a:lnTo>
                  <a:pt x="0" y="3376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  <xdr:sp macro="" textlink="Calendário3Ano">
        <xdr:nvSpPr>
          <xdr:cNvPr id="19" name="CaixaDeTexto 18"/>
          <xdr:cNvSpPr txBox="1"/>
        </xdr:nvSpPr>
        <xdr:spPr>
          <a:xfrm rot="16200000">
            <a:off x="222703" y="273636"/>
            <a:ext cx="754743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302A17A6-45A0-431F-934E-E9BEE206D62C}" type="TxLink">
              <a:rPr lang="en-US" sz="2100">
                <a:solidFill>
                  <a:schemeClr val="bg1"/>
                </a:solidFill>
                <a:latin typeface="+mj-lt"/>
              </a:rPr>
              <a:pPr algn="l"/>
              <a:t>2017</a:t>
            </a:fld>
            <a:endParaRPr lang="en-US" sz="2100">
              <a:solidFill>
                <a:schemeClr val="bg1"/>
              </a:solidFill>
              <a:latin typeface="+mj-lt"/>
            </a:endParaRPr>
          </a:p>
        </xdr:txBody>
      </xdr:sp>
    </xdr:grpSp>
    <xdr:clientData/>
  </xdr:twoCellAnchor>
  <xdr:twoCellAnchor>
    <xdr:from>
      <xdr:col>1</xdr:col>
      <xdr:colOff>0</xdr:colOff>
      <xdr:row>49</xdr:row>
      <xdr:rowOff>19050</xdr:rowOff>
    </xdr:from>
    <xdr:to>
      <xdr:col>1</xdr:col>
      <xdr:colOff>466725</xdr:colOff>
      <xdr:row>50</xdr:row>
      <xdr:rowOff>521970</xdr:rowOff>
    </xdr:to>
    <xdr:grpSp>
      <xdr:nvGrpSpPr>
        <xdr:cNvPr id="20" name="Mês 4 Ano" descr="Mostra o ano do mês atual." title="Visualização de Ano"/>
        <xdr:cNvGrpSpPr/>
      </xdr:nvGrpSpPr>
      <xdr:grpSpPr>
        <a:xfrm>
          <a:off x="175260" y="21370290"/>
          <a:ext cx="466725" cy="1188720"/>
          <a:chOff x="371475" y="0"/>
          <a:chExt cx="457200" cy="990600"/>
        </a:xfrm>
      </xdr:grpSpPr>
      <xdr:sp macro="" textlink="">
        <xdr:nvSpPr>
          <xdr:cNvPr id="21" name="Forma livre 19"/>
          <xdr:cNvSpPr>
            <a:spLocks/>
          </xdr:cNvSpPr>
        </xdr:nvSpPr>
        <xdr:spPr bwMode="auto">
          <a:xfrm>
            <a:off x="371475" y="0"/>
            <a:ext cx="457200" cy="990600"/>
          </a:xfrm>
          <a:custGeom>
            <a:avLst/>
            <a:gdLst>
              <a:gd name="T0" fmla="*/ 0 w 1663"/>
              <a:gd name="T1" fmla="*/ 0 h 3376"/>
              <a:gd name="T2" fmla="*/ 1663 w 1663"/>
              <a:gd name="T3" fmla="*/ 0 h 3376"/>
              <a:gd name="T4" fmla="*/ 1663 w 1663"/>
              <a:gd name="T5" fmla="*/ 3376 h 3376"/>
              <a:gd name="T6" fmla="*/ 837 w 1663"/>
              <a:gd name="T7" fmla="*/ 3059 h 3376"/>
              <a:gd name="T8" fmla="*/ 0 w 1663"/>
              <a:gd name="T9" fmla="*/ 3376 h 3376"/>
              <a:gd name="T10" fmla="*/ 0 w 1663"/>
              <a:gd name="T11" fmla="*/ 0 h 3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1663" h="3376">
                <a:moveTo>
                  <a:pt x="0" y="0"/>
                </a:moveTo>
                <a:lnTo>
                  <a:pt x="1663" y="0"/>
                </a:lnTo>
                <a:lnTo>
                  <a:pt x="1663" y="3376"/>
                </a:lnTo>
                <a:lnTo>
                  <a:pt x="837" y="3059"/>
                </a:lnTo>
                <a:lnTo>
                  <a:pt x="0" y="3376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  <xdr:sp macro="" textlink="Calendário4Ano">
        <xdr:nvSpPr>
          <xdr:cNvPr id="22" name="CaixaDeTexto 21"/>
          <xdr:cNvSpPr txBox="1"/>
        </xdr:nvSpPr>
        <xdr:spPr>
          <a:xfrm rot="16200000">
            <a:off x="222703" y="273636"/>
            <a:ext cx="754743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7205F1B3-8275-4208-84B0-0FB5F6D75228}" type="TxLink">
              <a:rPr lang="en-US" sz="2100">
                <a:solidFill>
                  <a:schemeClr val="bg1"/>
                </a:solidFill>
                <a:latin typeface="+mj-lt"/>
              </a:rPr>
              <a:pPr algn="l"/>
              <a:t>2018</a:t>
            </a:fld>
            <a:endParaRPr lang="en-US" sz="2100">
              <a:solidFill>
                <a:schemeClr val="bg1"/>
              </a:solidFill>
              <a:latin typeface="+mj-lt"/>
            </a:endParaRPr>
          </a:p>
        </xdr:txBody>
      </xdr:sp>
    </xdr:grpSp>
    <xdr:clientData/>
  </xdr:twoCellAnchor>
  <xdr:twoCellAnchor>
    <xdr:from>
      <xdr:col>1</xdr:col>
      <xdr:colOff>0</xdr:colOff>
      <xdr:row>68</xdr:row>
      <xdr:rowOff>19050</xdr:rowOff>
    </xdr:from>
    <xdr:to>
      <xdr:col>1</xdr:col>
      <xdr:colOff>466725</xdr:colOff>
      <xdr:row>69</xdr:row>
      <xdr:rowOff>521970</xdr:rowOff>
    </xdr:to>
    <xdr:grpSp>
      <xdr:nvGrpSpPr>
        <xdr:cNvPr id="23" name="Mês 5 Ano" descr="Mostra o ano do mês atual." title="Visualização de Ano"/>
        <xdr:cNvGrpSpPr/>
      </xdr:nvGrpSpPr>
      <xdr:grpSpPr>
        <a:xfrm>
          <a:off x="175260" y="28487370"/>
          <a:ext cx="466725" cy="1188720"/>
          <a:chOff x="371475" y="0"/>
          <a:chExt cx="457200" cy="990600"/>
        </a:xfrm>
      </xdr:grpSpPr>
      <xdr:sp macro="" textlink="">
        <xdr:nvSpPr>
          <xdr:cNvPr id="24" name="Forma livre 19"/>
          <xdr:cNvSpPr>
            <a:spLocks/>
          </xdr:cNvSpPr>
        </xdr:nvSpPr>
        <xdr:spPr bwMode="auto">
          <a:xfrm>
            <a:off x="371475" y="0"/>
            <a:ext cx="457200" cy="990600"/>
          </a:xfrm>
          <a:custGeom>
            <a:avLst/>
            <a:gdLst>
              <a:gd name="T0" fmla="*/ 0 w 1663"/>
              <a:gd name="T1" fmla="*/ 0 h 3376"/>
              <a:gd name="T2" fmla="*/ 1663 w 1663"/>
              <a:gd name="T3" fmla="*/ 0 h 3376"/>
              <a:gd name="T4" fmla="*/ 1663 w 1663"/>
              <a:gd name="T5" fmla="*/ 3376 h 3376"/>
              <a:gd name="T6" fmla="*/ 837 w 1663"/>
              <a:gd name="T7" fmla="*/ 3059 h 3376"/>
              <a:gd name="T8" fmla="*/ 0 w 1663"/>
              <a:gd name="T9" fmla="*/ 3376 h 3376"/>
              <a:gd name="T10" fmla="*/ 0 w 1663"/>
              <a:gd name="T11" fmla="*/ 0 h 3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1663" h="3376">
                <a:moveTo>
                  <a:pt x="0" y="0"/>
                </a:moveTo>
                <a:lnTo>
                  <a:pt x="1663" y="0"/>
                </a:lnTo>
                <a:lnTo>
                  <a:pt x="1663" y="3376"/>
                </a:lnTo>
                <a:lnTo>
                  <a:pt x="837" y="3059"/>
                </a:lnTo>
                <a:lnTo>
                  <a:pt x="0" y="3376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  <xdr:sp macro="" textlink="Calendário5Ano">
        <xdr:nvSpPr>
          <xdr:cNvPr id="25" name="CaixaDeTexto 24"/>
          <xdr:cNvSpPr txBox="1"/>
        </xdr:nvSpPr>
        <xdr:spPr>
          <a:xfrm rot="16200000">
            <a:off x="222703" y="273636"/>
            <a:ext cx="754743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71877935-CFC7-420D-A21A-81C5B6113915}" type="TxLink">
              <a:rPr lang="en-US" sz="2100">
                <a:solidFill>
                  <a:schemeClr val="bg1"/>
                </a:solidFill>
                <a:latin typeface="+mj-lt"/>
              </a:rPr>
              <a:pPr algn="l"/>
              <a:t>2018</a:t>
            </a:fld>
            <a:endParaRPr lang="en-US" sz="2100">
              <a:solidFill>
                <a:schemeClr val="bg1"/>
              </a:solidFill>
              <a:latin typeface="+mj-lt"/>
            </a:endParaRPr>
          </a:p>
        </xdr:txBody>
      </xdr:sp>
    </xdr:grpSp>
    <xdr:clientData/>
  </xdr:twoCellAnchor>
  <xdr:twoCellAnchor>
    <xdr:from>
      <xdr:col>1</xdr:col>
      <xdr:colOff>0</xdr:colOff>
      <xdr:row>91</xdr:row>
      <xdr:rowOff>19050</xdr:rowOff>
    </xdr:from>
    <xdr:to>
      <xdr:col>1</xdr:col>
      <xdr:colOff>466725</xdr:colOff>
      <xdr:row>92</xdr:row>
      <xdr:rowOff>521970</xdr:rowOff>
    </xdr:to>
    <xdr:grpSp>
      <xdr:nvGrpSpPr>
        <xdr:cNvPr id="26" name="Mês 6 Ano" descr="Mostra o ano do mês atual." title="Visualização de Ano"/>
        <xdr:cNvGrpSpPr/>
      </xdr:nvGrpSpPr>
      <xdr:grpSpPr>
        <a:xfrm>
          <a:off x="175260" y="36214050"/>
          <a:ext cx="466725" cy="1188720"/>
          <a:chOff x="371475" y="0"/>
          <a:chExt cx="457200" cy="990600"/>
        </a:xfrm>
      </xdr:grpSpPr>
      <xdr:sp macro="" textlink="">
        <xdr:nvSpPr>
          <xdr:cNvPr id="27" name="Forma livre 19"/>
          <xdr:cNvSpPr>
            <a:spLocks/>
          </xdr:cNvSpPr>
        </xdr:nvSpPr>
        <xdr:spPr bwMode="auto">
          <a:xfrm>
            <a:off x="371475" y="0"/>
            <a:ext cx="457200" cy="990600"/>
          </a:xfrm>
          <a:custGeom>
            <a:avLst/>
            <a:gdLst>
              <a:gd name="T0" fmla="*/ 0 w 1663"/>
              <a:gd name="T1" fmla="*/ 0 h 3376"/>
              <a:gd name="T2" fmla="*/ 1663 w 1663"/>
              <a:gd name="T3" fmla="*/ 0 h 3376"/>
              <a:gd name="T4" fmla="*/ 1663 w 1663"/>
              <a:gd name="T5" fmla="*/ 3376 h 3376"/>
              <a:gd name="T6" fmla="*/ 837 w 1663"/>
              <a:gd name="T7" fmla="*/ 3059 h 3376"/>
              <a:gd name="T8" fmla="*/ 0 w 1663"/>
              <a:gd name="T9" fmla="*/ 3376 h 3376"/>
              <a:gd name="T10" fmla="*/ 0 w 1663"/>
              <a:gd name="T11" fmla="*/ 0 h 3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1663" h="3376">
                <a:moveTo>
                  <a:pt x="0" y="0"/>
                </a:moveTo>
                <a:lnTo>
                  <a:pt x="1663" y="0"/>
                </a:lnTo>
                <a:lnTo>
                  <a:pt x="1663" y="3376"/>
                </a:lnTo>
                <a:lnTo>
                  <a:pt x="837" y="3059"/>
                </a:lnTo>
                <a:lnTo>
                  <a:pt x="0" y="3376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  <xdr:sp macro="" textlink="Calendário6Ano">
        <xdr:nvSpPr>
          <xdr:cNvPr id="28" name="CaixaDeTexto 27"/>
          <xdr:cNvSpPr txBox="1"/>
        </xdr:nvSpPr>
        <xdr:spPr>
          <a:xfrm rot="16200000">
            <a:off x="222703" y="273636"/>
            <a:ext cx="754743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95D11BCA-6DF1-4D66-811B-CE965BCBB330}" type="TxLink">
              <a:rPr lang="en-US" sz="2100">
                <a:solidFill>
                  <a:schemeClr val="bg1"/>
                </a:solidFill>
                <a:latin typeface="+mj-lt"/>
              </a:rPr>
              <a:pPr algn="l"/>
              <a:t>2018</a:t>
            </a:fld>
            <a:endParaRPr lang="en-US" sz="2100">
              <a:solidFill>
                <a:schemeClr val="bg1"/>
              </a:solidFill>
              <a:latin typeface="+mj-lt"/>
            </a:endParaRPr>
          </a:p>
        </xdr:txBody>
      </xdr:sp>
    </xdr:grpSp>
    <xdr:clientData/>
  </xdr:twoCellAnchor>
  <xdr:twoCellAnchor>
    <xdr:from>
      <xdr:col>1</xdr:col>
      <xdr:colOff>0</xdr:colOff>
      <xdr:row>110</xdr:row>
      <xdr:rowOff>19050</xdr:rowOff>
    </xdr:from>
    <xdr:to>
      <xdr:col>1</xdr:col>
      <xdr:colOff>466725</xdr:colOff>
      <xdr:row>111</xdr:row>
      <xdr:rowOff>521970</xdr:rowOff>
    </xdr:to>
    <xdr:grpSp>
      <xdr:nvGrpSpPr>
        <xdr:cNvPr id="29" name="Mês 7 Ano" descr="Mostra o ano do mês atual." title="Visualização de Ano"/>
        <xdr:cNvGrpSpPr/>
      </xdr:nvGrpSpPr>
      <xdr:grpSpPr>
        <a:xfrm>
          <a:off x="175260" y="43331130"/>
          <a:ext cx="466725" cy="1188720"/>
          <a:chOff x="371475" y="0"/>
          <a:chExt cx="457200" cy="990600"/>
        </a:xfrm>
      </xdr:grpSpPr>
      <xdr:sp macro="" textlink="">
        <xdr:nvSpPr>
          <xdr:cNvPr id="30" name="Forma livre 19"/>
          <xdr:cNvSpPr>
            <a:spLocks/>
          </xdr:cNvSpPr>
        </xdr:nvSpPr>
        <xdr:spPr bwMode="auto">
          <a:xfrm>
            <a:off x="371475" y="0"/>
            <a:ext cx="457200" cy="990600"/>
          </a:xfrm>
          <a:custGeom>
            <a:avLst/>
            <a:gdLst>
              <a:gd name="T0" fmla="*/ 0 w 1663"/>
              <a:gd name="T1" fmla="*/ 0 h 3376"/>
              <a:gd name="T2" fmla="*/ 1663 w 1663"/>
              <a:gd name="T3" fmla="*/ 0 h 3376"/>
              <a:gd name="T4" fmla="*/ 1663 w 1663"/>
              <a:gd name="T5" fmla="*/ 3376 h 3376"/>
              <a:gd name="T6" fmla="*/ 837 w 1663"/>
              <a:gd name="T7" fmla="*/ 3059 h 3376"/>
              <a:gd name="T8" fmla="*/ 0 w 1663"/>
              <a:gd name="T9" fmla="*/ 3376 h 3376"/>
              <a:gd name="T10" fmla="*/ 0 w 1663"/>
              <a:gd name="T11" fmla="*/ 0 h 3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1663" h="3376">
                <a:moveTo>
                  <a:pt x="0" y="0"/>
                </a:moveTo>
                <a:lnTo>
                  <a:pt x="1663" y="0"/>
                </a:lnTo>
                <a:lnTo>
                  <a:pt x="1663" y="3376"/>
                </a:lnTo>
                <a:lnTo>
                  <a:pt x="837" y="3059"/>
                </a:lnTo>
                <a:lnTo>
                  <a:pt x="0" y="3376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  <xdr:sp macro="" textlink="Calendário7Ano">
        <xdr:nvSpPr>
          <xdr:cNvPr id="31" name="CaixaDeTexto 30"/>
          <xdr:cNvSpPr txBox="1"/>
        </xdr:nvSpPr>
        <xdr:spPr>
          <a:xfrm rot="16200000">
            <a:off x="222703" y="273636"/>
            <a:ext cx="754743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43A13B61-B758-45A8-8808-05A32E18BDB3}" type="TxLink">
              <a:rPr lang="en-US" sz="2100">
                <a:solidFill>
                  <a:schemeClr val="bg1"/>
                </a:solidFill>
                <a:latin typeface="+mj-lt"/>
              </a:rPr>
              <a:pPr algn="l"/>
              <a:t>2018</a:t>
            </a:fld>
            <a:endParaRPr lang="en-US" sz="2100">
              <a:solidFill>
                <a:schemeClr val="bg1"/>
              </a:solidFill>
              <a:latin typeface="+mj-lt"/>
            </a:endParaRPr>
          </a:p>
        </xdr:txBody>
      </xdr:sp>
    </xdr:grpSp>
    <xdr:clientData/>
  </xdr:twoCellAnchor>
  <xdr:twoCellAnchor>
    <xdr:from>
      <xdr:col>1</xdr:col>
      <xdr:colOff>0</xdr:colOff>
      <xdr:row>127</xdr:row>
      <xdr:rowOff>19050</xdr:rowOff>
    </xdr:from>
    <xdr:to>
      <xdr:col>1</xdr:col>
      <xdr:colOff>466725</xdr:colOff>
      <xdr:row>128</xdr:row>
      <xdr:rowOff>521970</xdr:rowOff>
    </xdr:to>
    <xdr:grpSp>
      <xdr:nvGrpSpPr>
        <xdr:cNvPr id="32" name="Mês 8 Ano" descr="Mostra o ano do mês atual." title="Visualização de Ano"/>
        <xdr:cNvGrpSpPr/>
      </xdr:nvGrpSpPr>
      <xdr:grpSpPr>
        <a:xfrm>
          <a:off x="175260" y="50143410"/>
          <a:ext cx="466725" cy="1188720"/>
          <a:chOff x="371475" y="0"/>
          <a:chExt cx="457200" cy="990600"/>
        </a:xfrm>
      </xdr:grpSpPr>
      <xdr:sp macro="" textlink="">
        <xdr:nvSpPr>
          <xdr:cNvPr id="33" name="Forma livre 19"/>
          <xdr:cNvSpPr>
            <a:spLocks/>
          </xdr:cNvSpPr>
        </xdr:nvSpPr>
        <xdr:spPr bwMode="auto">
          <a:xfrm>
            <a:off x="371475" y="0"/>
            <a:ext cx="457200" cy="990600"/>
          </a:xfrm>
          <a:custGeom>
            <a:avLst/>
            <a:gdLst>
              <a:gd name="T0" fmla="*/ 0 w 1663"/>
              <a:gd name="T1" fmla="*/ 0 h 3376"/>
              <a:gd name="T2" fmla="*/ 1663 w 1663"/>
              <a:gd name="T3" fmla="*/ 0 h 3376"/>
              <a:gd name="T4" fmla="*/ 1663 w 1663"/>
              <a:gd name="T5" fmla="*/ 3376 h 3376"/>
              <a:gd name="T6" fmla="*/ 837 w 1663"/>
              <a:gd name="T7" fmla="*/ 3059 h 3376"/>
              <a:gd name="T8" fmla="*/ 0 w 1663"/>
              <a:gd name="T9" fmla="*/ 3376 h 3376"/>
              <a:gd name="T10" fmla="*/ 0 w 1663"/>
              <a:gd name="T11" fmla="*/ 0 h 3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1663" h="3376">
                <a:moveTo>
                  <a:pt x="0" y="0"/>
                </a:moveTo>
                <a:lnTo>
                  <a:pt x="1663" y="0"/>
                </a:lnTo>
                <a:lnTo>
                  <a:pt x="1663" y="3376"/>
                </a:lnTo>
                <a:lnTo>
                  <a:pt x="837" y="3059"/>
                </a:lnTo>
                <a:lnTo>
                  <a:pt x="0" y="3376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  <xdr:sp macro="" textlink="Calendário8Ano">
        <xdr:nvSpPr>
          <xdr:cNvPr id="34" name="CaixaDeTexto 33"/>
          <xdr:cNvSpPr txBox="1"/>
        </xdr:nvSpPr>
        <xdr:spPr>
          <a:xfrm rot="16200000">
            <a:off x="222703" y="273636"/>
            <a:ext cx="754743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A26EB04F-A87E-4614-847F-34A029B3B50A}" type="TxLink">
              <a:rPr lang="en-US" sz="2100">
                <a:solidFill>
                  <a:schemeClr val="bg1"/>
                </a:solidFill>
                <a:latin typeface="+mj-lt"/>
              </a:rPr>
              <a:pPr algn="l"/>
              <a:t>2018</a:t>
            </a:fld>
            <a:endParaRPr lang="en-US" sz="2100">
              <a:solidFill>
                <a:schemeClr val="bg1"/>
              </a:solidFill>
              <a:latin typeface="+mj-lt"/>
            </a:endParaRPr>
          </a:p>
        </xdr:txBody>
      </xdr:sp>
    </xdr:grpSp>
    <xdr:clientData/>
  </xdr:twoCellAnchor>
  <xdr:twoCellAnchor>
    <xdr:from>
      <xdr:col>1</xdr:col>
      <xdr:colOff>0</xdr:colOff>
      <xdr:row>144</xdr:row>
      <xdr:rowOff>19050</xdr:rowOff>
    </xdr:from>
    <xdr:to>
      <xdr:col>1</xdr:col>
      <xdr:colOff>466725</xdr:colOff>
      <xdr:row>145</xdr:row>
      <xdr:rowOff>521970</xdr:rowOff>
    </xdr:to>
    <xdr:grpSp>
      <xdr:nvGrpSpPr>
        <xdr:cNvPr id="35" name="Mês 9 Ano" descr="Mostra o ano do mês atual." title="Visualização de Ano"/>
        <xdr:cNvGrpSpPr/>
      </xdr:nvGrpSpPr>
      <xdr:grpSpPr>
        <a:xfrm>
          <a:off x="175260" y="56955690"/>
          <a:ext cx="466725" cy="1188720"/>
          <a:chOff x="371475" y="0"/>
          <a:chExt cx="457200" cy="990600"/>
        </a:xfrm>
      </xdr:grpSpPr>
      <xdr:sp macro="" textlink="">
        <xdr:nvSpPr>
          <xdr:cNvPr id="36" name="Forma livre 19"/>
          <xdr:cNvSpPr>
            <a:spLocks/>
          </xdr:cNvSpPr>
        </xdr:nvSpPr>
        <xdr:spPr bwMode="auto">
          <a:xfrm>
            <a:off x="371475" y="0"/>
            <a:ext cx="457200" cy="990600"/>
          </a:xfrm>
          <a:custGeom>
            <a:avLst/>
            <a:gdLst>
              <a:gd name="T0" fmla="*/ 0 w 1663"/>
              <a:gd name="T1" fmla="*/ 0 h 3376"/>
              <a:gd name="T2" fmla="*/ 1663 w 1663"/>
              <a:gd name="T3" fmla="*/ 0 h 3376"/>
              <a:gd name="T4" fmla="*/ 1663 w 1663"/>
              <a:gd name="T5" fmla="*/ 3376 h 3376"/>
              <a:gd name="T6" fmla="*/ 837 w 1663"/>
              <a:gd name="T7" fmla="*/ 3059 h 3376"/>
              <a:gd name="T8" fmla="*/ 0 w 1663"/>
              <a:gd name="T9" fmla="*/ 3376 h 3376"/>
              <a:gd name="T10" fmla="*/ 0 w 1663"/>
              <a:gd name="T11" fmla="*/ 0 h 3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1663" h="3376">
                <a:moveTo>
                  <a:pt x="0" y="0"/>
                </a:moveTo>
                <a:lnTo>
                  <a:pt x="1663" y="0"/>
                </a:lnTo>
                <a:lnTo>
                  <a:pt x="1663" y="3376"/>
                </a:lnTo>
                <a:lnTo>
                  <a:pt x="837" y="3059"/>
                </a:lnTo>
                <a:lnTo>
                  <a:pt x="0" y="3376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  <xdr:sp macro="" textlink="Calendário9Ano">
        <xdr:nvSpPr>
          <xdr:cNvPr id="37" name="CaixaDeTexto 36"/>
          <xdr:cNvSpPr txBox="1"/>
        </xdr:nvSpPr>
        <xdr:spPr>
          <a:xfrm rot="16200000">
            <a:off x="222703" y="273636"/>
            <a:ext cx="754743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9CE19CC0-C4BE-4B11-98B2-25FFE0B0EA7E}" type="TxLink">
              <a:rPr lang="en-US" sz="2100">
                <a:solidFill>
                  <a:schemeClr val="bg1"/>
                </a:solidFill>
                <a:latin typeface="+mj-lt"/>
              </a:rPr>
              <a:pPr algn="l"/>
              <a:t>2018</a:t>
            </a:fld>
            <a:endParaRPr lang="en-US" sz="2100">
              <a:solidFill>
                <a:schemeClr val="bg1"/>
              </a:solidFill>
              <a:latin typeface="+mj-lt"/>
            </a:endParaRPr>
          </a:p>
        </xdr:txBody>
      </xdr:sp>
    </xdr:grpSp>
    <xdr:clientData/>
  </xdr:twoCellAnchor>
  <xdr:twoCellAnchor>
    <xdr:from>
      <xdr:col>1</xdr:col>
      <xdr:colOff>0</xdr:colOff>
      <xdr:row>159</xdr:row>
      <xdr:rowOff>19050</xdr:rowOff>
    </xdr:from>
    <xdr:to>
      <xdr:col>1</xdr:col>
      <xdr:colOff>466725</xdr:colOff>
      <xdr:row>160</xdr:row>
      <xdr:rowOff>521970</xdr:rowOff>
    </xdr:to>
    <xdr:grpSp>
      <xdr:nvGrpSpPr>
        <xdr:cNvPr id="38" name="Mês 10 Ano" descr="Mostra o ano do mês atual." title="Visualização de Ano"/>
        <xdr:cNvGrpSpPr/>
      </xdr:nvGrpSpPr>
      <xdr:grpSpPr>
        <a:xfrm>
          <a:off x="175260" y="64034670"/>
          <a:ext cx="466725" cy="1188720"/>
          <a:chOff x="371475" y="0"/>
          <a:chExt cx="457200" cy="990600"/>
        </a:xfrm>
      </xdr:grpSpPr>
      <xdr:sp macro="" textlink="">
        <xdr:nvSpPr>
          <xdr:cNvPr id="39" name="Forma livre 19"/>
          <xdr:cNvSpPr>
            <a:spLocks/>
          </xdr:cNvSpPr>
        </xdr:nvSpPr>
        <xdr:spPr bwMode="auto">
          <a:xfrm>
            <a:off x="371475" y="0"/>
            <a:ext cx="457200" cy="990600"/>
          </a:xfrm>
          <a:custGeom>
            <a:avLst/>
            <a:gdLst>
              <a:gd name="T0" fmla="*/ 0 w 1663"/>
              <a:gd name="T1" fmla="*/ 0 h 3376"/>
              <a:gd name="T2" fmla="*/ 1663 w 1663"/>
              <a:gd name="T3" fmla="*/ 0 h 3376"/>
              <a:gd name="T4" fmla="*/ 1663 w 1663"/>
              <a:gd name="T5" fmla="*/ 3376 h 3376"/>
              <a:gd name="T6" fmla="*/ 837 w 1663"/>
              <a:gd name="T7" fmla="*/ 3059 h 3376"/>
              <a:gd name="T8" fmla="*/ 0 w 1663"/>
              <a:gd name="T9" fmla="*/ 3376 h 3376"/>
              <a:gd name="T10" fmla="*/ 0 w 1663"/>
              <a:gd name="T11" fmla="*/ 0 h 3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1663" h="3376">
                <a:moveTo>
                  <a:pt x="0" y="0"/>
                </a:moveTo>
                <a:lnTo>
                  <a:pt x="1663" y="0"/>
                </a:lnTo>
                <a:lnTo>
                  <a:pt x="1663" y="3376"/>
                </a:lnTo>
                <a:lnTo>
                  <a:pt x="837" y="3059"/>
                </a:lnTo>
                <a:lnTo>
                  <a:pt x="0" y="3376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  <xdr:sp macro="" textlink="Calendário9Ano">
        <xdr:nvSpPr>
          <xdr:cNvPr id="40" name="CaixaDeTexto 39"/>
          <xdr:cNvSpPr txBox="1"/>
        </xdr:nvSpPr>
        <xdr:spPr>
          <a:xfrm rot="16200000">
            <a:off x="222703" y="273636"/>
            <a:ext cx="754743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9CE19CC0-C4BE-4B11-98B2-25FFE0B0EA7E}" type="TxLink">
              <a:rPr lang="en-US" sz="2100">
                <a:solidFill>
                  <a:schemeClr val="bg1"/>
                </a:solidFill>
                <a:latin typeface="+mj-lt"/>
              </a:rPr>
              <a:pPr algn="l"/>
              <a:t>2018</a:t>
            </a:fld>
            <a:endParaRPr lang="en-US" sz="2100">
              <a:solidFill>
                <a:schemeClr val="bg1"/>
              </a:solidFill>
              <a:latin typeface="+mj-lt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125_academic_calendar">
      <a:majorFont>
        <a:latin typeface="Franklin Gothic Medium"/>
        <a:ea typeface=""/>
        <a:cs typeface=""/>
      </a:majorFont>
      <a:minorFont>
        <a:latin typeface="Euphem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4"/>
    <pageSetUpPr autoPageBreaks="0" fitToPage="1"/>
  </sheetPr>
  <dimension ref="A1:I174"/>
  <sheetViews>
    <sheetView showGridLines="0" tabSelected="1" topLeftCell="A142" zoomScaleNormal="100" workbookViewId="0">
      <selection activeCell="D144" sqref="D144:H144"/>
    </sheetView>
  </sheetViews>
  <sheetFormatPr defaultColWidth="8.88671875" defaultRowHeight="12.6"/>
  <cols>
    <col min="1" max="1" width="2.5546875" style="1" customWidth="1"/>
    <col min="2" max="2" width="18.33203125" customWidth="1"/>
    <col min="3" max="3" width="17.88671875" customWidth="1"/>
    <col min="4" max="8" width="17.6640625" customWidth="1"/>
    <col min="9" max="9" width="2.5546875" customWidth="1"/>
  </cols>
  <sheetData>
    <row r="1" spans="1:9" s="1" customFormat="1" ht="54" customHeight="1">
      <c r="A1" s="12">
        <v>2017</v>
      </c>
      <c r="B1" s="37" t="s">
        <v>4</v>
      </c>
      <c r="C1" s="37"/>
      <c r="D1" s="37"/>
      <c r="E1" s="4"/>
      <c r="F1" s="4"/>
      <c r="G1" s="4"/>
    </row>
    <row r="2" spans="1:9" s="1" customFormat="1" ht="48.75" customHeight="1">
      <c r="B2" s="11"/>
      <c r="C2"/>
      <c r="D2" s="4"/>
      <c r="E2" s="4"/>
      <c r="F2" s="4"/>
      <c r="G2" s="4"/>
    </row>
    <row r="3" spans="1:9" s="3" customFormat="1" ht="14.25" customHeight="1">
      <c r="A3" s="2"/>
      <c r="B3" s="5" t="s">
        <v>3</v>
      </c>
      <c r="C3" s="13" t="str">
        <f>UPPER(TEXT(C4,"dddd"))</f>
        <v>TERÇA-FEIRA</v>
      </c>
      <c r="D3" s="5" t="str">
        <f t="shared" ref="D3:H3" si="0">UPPER(TEXT(D4,"dddd"))</f>
        <v>QUARTA-FEIRA</v>
      </c>
      <c r="E3" s="13" t="str">
        <f t="shared" si="0"/>
        <v>QUINTA-FEIRA</v>
      </c>
      <c r="F3" s="5" t="str">
        <f t="shared" si="0"/>
        <v>SEXTA-FEIRA</v>
      </c>
      <c r="G3" s="13" t="str">
        <f t="shared" si="0"/>
        <v>SÁBADO</v>
      </c>
      <c r="H3" s="5" t="str">
        <f t="shared" si="0"/>
        <v>DOMINGO</v>
      </c>
      <c r="I3" s="3" t="s">
        <v>0</v>
      </c>
    </row>
    <row r="4" spans="1:9" ht="16.5" customHeight="1">
      <c r="B4" s="6">
        <f t="array" ref="B4:H4">Dias+1+DATE(Calendário1Ano,Calendário1MêsOpção,1)-WEEKDAY(DATE(Calendário1Ano,Calendário1MêsOpção,1),OpçãoDeDiaSemana)</f>
        <v>43003</v>
      </c>
      <c r="C4" s="6">
        <v>43004</v>
      </c>
      <c r="D4" s="6">
        <v>43005</v>
      </c>
      <c r="E4" s="6">
        <v>43006</v>
      </c>
      <c r="F4" s="6">
        <v>43007</v>
      </c>
      <c r="G4" s="6">
        <v>43008</v>
      </c>
      <c r="H4" s="8">
        <v>43009</v>
      </c>
    </row>
    <row r="5" spans="1:9" ht="56.25" customHeight="1">
      <c r="B5" s="7"/>
      <c r="C5" s="7"/>
      <c r="D5" s="7"/>
      <c r="E5" s="7"/>
      <c r="F5" s="7"/>
      <c r="G5" s="7"/>
      <c r="H5" s="9"/>
    </row>
    <row r="6" spans="1:9" ht="16.5" customHeight="1">
      <c r="B6" s="6">
        <f t="array" ref="B6:H6">Dias+8+DATE(Calendário1Ano,Calendário1MêsOpção,1)-WEEKDAY(DATE(Calendário1Ano,Calendário1MêsOpção,1),OpçãoDeDiaSemana)</f>
        <v>43010</v>
      </c>
      <c r="C6" s="6">
        <v>43011</v>
      </c>
      <c r="D6" s="6">
        <v>43012</v>
      </c>
      <c r="E6" s="6">
        <v>43013</v>
      </c>
      <c r="F6" s="6">
        <v>43014</v>
      </c>
      <c r="G6" s="6">
        <v>43015</v>
      </c>
      <c r="H6" s="8">
        <v>43016</v>
      </c>
    </row>
    <row r="7" spans="1:9" ht="50.1" customHeight="1">
      <c r="B7" s="30" t="s">
        <v>41</v>
      </c>
      <c r="C7" s="30" t="s">
        <v>41</v>
      </c>
      <c r="D7" s="30" t="s">
        <v>41</v>
      </c>
      <c r="E7" s="15" t="s">
        <v>5</v>
      </c>
      <c r="H7" s="9"/>
    </row>
    <row r="8" spans="1:9" ht="16.5" customHeight="1">
      <c r="B8" s="6">
        <f t="array" ref="B8:H8">Dias+15+DATE(Calendário1Ano,Calendário1MêsOpção,1)-WEEKDAY(DATE(Calendário1Ano,Calendário1MêsOpção,1),OpçãoDeDiaSemana)</f>
        <v>43017</v>
      </c>
      <c r="C8" s="6">
        <v>43018</v>
      </c>
      <c r="D8" s="6">
        <v>43019</v>
      </c>
      <c r="E8" s="6">
        <v>43020</v>
      </c>
      <c r="F8" s="6">
        <v>43021</v>
      </c>
      <c r="G8" s="6">
        <v>43022</v>
      </c>
      <c r="H8" s="8">
        <v>43023</v>
      </c>
    </row>
    <row r="9" spans="1:9" ht="50.1" customHeight="1">
      <c r="B9" s="30" t="s">
        <v>41</v>
      </c>
      <c r="C9" s="30" t="s">
        <v>41</v>
      </c>
      <c r="D9" s="30" t="s">
        <v>41</v>
      </c>
      <c r="E9" s="30" t="s">
        <v>41</v>
      </c>
      <c r="F9" s="30" t="s">
        <v>41</v>
      </c>
      <c r="H9" s="9"/>
    </row>
    <row r="10" spans="1:9" ht="16.5" customHeight="1">
      <c r="B10" s="6">
        <f t="array" ref="B10:H10">Dias+22+DATE(Calendário1Ano,Calendário1MêsOpção,1)-WEEKDAY(DATE(Calendário1Ano,Calendário1MêsOpção,1),OpçãoDeDiaSemana)</f>
        <v>43024</v>
      </c>
      <c r="C10" s="6">
        <v>43025</v>
      </c>
      <c r="D10" s="6">
        <v>43026</v>
      </c>
      <c r="E10" s="6">
        <v>43027</v>
      </c>
      <c r="F10" s="6">
        <v>43028</v>
      </c>
      <c r="G10" s="6">
        <v>43029</v>
      </c>
      <c r="H10" s="8">
        <v>43030</v>
      </c>
    </row>
    <row r="11" spans="1:9" ht="24.9" customHeight="1">
      <c r="B11" s="30" t="s">
        <v>41</v>
      </c>
      <c r="C11" s="30" t="s">
        <v>41</v>
      </c>
      <c r="D11" s="30" t="s">
        <v>41</v>
      </c>
      <c r="E11" s="30" t="s">
        <v>41</v>
      </c>
      <c r="F11" s="30" t="s">
        <v>41</v>
      </c>
      <c r="G11" s="30" t="s">
        <v>44</v>
      </c>
      <c r="H11" s="9"/>
    </row>
    <row r="12" spans="1:9" ht="24.9" customHeight="1">
      <c r="B12" s="30"/>
      <c r="C12" s="30"/>
      <c r="D12" s="30"/>
      <c r="E12" s="30"/>
      <c r="F12" s="30"/>
      <c r="G12" s="30" t="s">
        <v>45</v>
      </c>
      <c r="H12" s="9"/>
    </row>
    <row r="13" spans="1:9" ht="24.9" customHeight="1">
      <c r="B13" s="30"/>
      <c r="C13" s="30"/>
      <c r="D13" s="30"/>
      <c r="E13" s="30"/>
      <c r="F13" s="30"/>
      <c r="G13" s="7"/>
      <c r="H13" s="9"/>
    </row>
    <row r="14" spans="1:9" ht="16.5" customHeight="1">
      <c r="B14" s="6">
        <f t="array" ref="B14:H14">Dias+29+DATE(Calendário1Ano,Calendário1MêsOpção,1)-WEEKDAY(DATE(Calendário1Ano,Calendário1MêsOpção,1),OpçãoDeDiaSemana)</f>
        <v>43031</v>
      </c>
      <c r="C14" s="6">
        <v>43032</v>
      </c>
      <c r="D14" s="6">
        <v>43033</v>
      </c>
      <c r="E14" s="6">
        <v>43034</v>
      </c>
      <c r="F14" s="6">
        <v>43035</v>
      </c>
      <c r="G14" s="6">
        <v>43036</v>
      </c>
      <c r="H14" s="8">
        <v>43037</v>
      </c>
    </row>
    <row r="15" spans="1:9" ht="24.9" customHeight="1">
      <c r="B15" s="30" t="s">
        <v>41</v>
      </c>
      <c r="C15" s="30" t="s">
        <v>41</v>
      </c>
      <c r="D15" s="30" t="s">
        <v>41</v>
      </c>
      <c r="E15" s="30" t="s">
        <v>41</v>
      </c>
      <c r="G15" s="30" t="s">
        <v>44</v>
      </c>
      <c r="H15" s="10"/>
    </row>
    <row r="16" spans="1:9" ht="24.9" customHeight="1">
      <c r="B16" s="30"/>
      <c r="C16" s="30"/>
      <c r="D16" s="30"/>
      <c r="E16" s="30"/>
      <c r="F16" s="29"/>
      <c r="G16" s="30" t="s">
        <v>45</v>
      </c>
      <c r="H16" s="9"/>
    </row>
    <row r="17" spans="1:8" ht="24.9" customHeight="1">
      <c r="B17" s="30"/>
      <c r="C17" s="30"/>
      <c r="D17" s="30"/>
      <c r="E17" s="30"/>
      <c r="F17" s="29"/>
      <c r="G17" s="7"/>
      <c r="H17" s="9"/>
    </row>
    <row r="18" spans="1:8" ht="16.5" customHeight="1">
      <c r="B18" s="6">
        <f t="array" ref="B18:C18">Dias+36+DATE(Calendário1Ano,Calendário1MêsOpção,1)-WEEKDAY(DATE(Calendário1Ano,Calendário1MêsOpção,1),OpçãoDeDiaSemana)</f>
        <v>43038</v>
      </c>
      <c r="C18" s="6">
        <v>43039</v>
      </c>
      <c r="D18" s="34" t="s">
        <v>1</v>
      </c>
      <c r="E18" s="35"/>
      <c r="F18" s="35"/>
      <c r="G18" s="35"/>
      <c r="H18" s="35"/>
    </row>
    <row r="19" spans="1:8" ht="50.1" customHeight="1">
      <c r="B19" s="28" t="s">
        <v>37</v>
      </c>
      <c r="C19" s="28" t="s">
        <v>37</v>
      </c>
      <c r="D19" s="36"/>
      <c r="E19" s="36"/>
      <c r="F19" s="36"/>
      <c r="G19" s="36"/>
      <c r="H19" s="36"/>
    </row>
    <row r="20" spans="1:8" s="1" customFormat="1" ht="54" customHeight="1">
      <c r="A20" s="12">
        <f>YEAR(DATE(Calendário1Ano,Calendário1MêsOpção+1,1))</f>
        <v>2017</v>
      </c>
      <c r="B20" s="11" t="str">
        <f>TEXT(DATE(Calendário1Ano,Calendário1MêsOpção+1,1),"mmmm")</f>
        <v>novembro</v>
      </c>
      <c r="C20"/>
      <c r="D20" s="4"/>
      <c r="E20" s="4"/>
      <c r="F20" s="4"/>
      <c r="G20" s="4"/>
    </row>
    <row r="21" spans="1:8" s="1" customFormat="1" ht="48.75" customHeight="1">
      <c r="B21" s="11"/>
      <c r="C21"/>
      <c r="D21" s="4"/>
      <c r="E21" s="4"/>
      <c r="F21" s="4"/>
      <c r="G21" s="4"/>
    </row>
    <row r="22" spans="1:8" s="3" customFormat="1" ht="14.25" customHeight="1">
      <c r="A22" s="2"/>
      <c r="B22" s="5" t="str">
        <f>UPPER(TEXT(B23,"dddd"))</f>
        <v>SEGUNDA-FEIRA</v>
      </c>
      <c r="C22" s="13" t="str">
        <f t="shared" ref="C22:H22" si="1">UPPER(TEXT(C23,"dddd"))</f>
        <v>TERÇA-FEIRA</v>
      </c>
      <c r="D22" s="5" t="str">
        <f t="shared" si="1"/>
        <v>QUARTA-FEIRA</v>
      </c>
      <c r="E22" s="13" t="str">
        <f t="shared" si="1"/>
        <v>QUINTA-FEIRA</v>
      </c>
      <c r="F22" s="5" t="str">
        <f t="shared" si="1"/>
        <v>SEXTA-FEIRA</v>
      </c>
      <c r="G22" s="13" t="str">
        <f t="shared" si="1"/>
        <v>SÁBADO</v>
      </c>
      <c r="H22" s="5" t="str">
        <f t="shared" si="1"/>
        <v>DOMINGO</v>
      </c>
    </row>
    <row r="23" spans="1:8" ht="16.5" customHeight="1">
      <c r="B23" s="6">
        <f t="array" ref="B23:H23">Dias+1+DATE(Calendário2Ano,Calendário2MêsOpção,1)-WEEKDAY(DATE(Calendário2Ano,Calendário2MêsOpção,1),OpçãoDeDiaSemana)</f>
        <v>43038</v>
      </c>
      <c r="C23" s="6">
        <v>43039</v>
      </c>
      <c r="D23" s="6">
        <v>43040</v>
      </c>
      <c r="E23" s="6">
        <v>43041</v>
      </c>
      <c r="F23" s="6">
        <v>43042</v>
      </c>
      <c r="G23" s="6">
        <v>43043</v>
      </c>
      <c r="H23" s="8">
        <v>43044</v>
      </c>
    </row>
    <row r="24" spans="1:8" ht="56.25" customHeight="1">
      <c r="B24" s="7"/>
      <c r="C24" s="7"/>
      <c r="D24" s="15" t="s">
        <v>5</v>
      </c>
      <c r="E24" s="28" t="s">
        <v>37</v>
      </c>
      <c r="F24" s="29" t="s">
        <v>42</v>
      </c>
      <c r="G24" s="29" t="s">
        <v>43</v>
      </c>
      <c r="H24" s="9"/>
    </row>
    <row r="25" spans="1:8" ht="16.5" customHeight="1">
      <c r="B25" s="6">
        <f t="array" ref="B25:H25">Dias+8+DATE(Calendário2Ano,Calendário2MêsOpção,1)-WEEKDAY(DATE(Calendário2Ano,Calendário2MêsOpção,1),OpçãoDeDiaSemana)</f>
        <v>43045</v>
      </c>
      <c r="C25" s="6">
        <v>43046</v>
      </c>
      <c r="D25" s="6">
        <v>43047</v>
      </c>
      <c r="E25" s="6">
        <v>43048</v>
      </c>
      <c r="F25" s="6">
        <v>43049</v>
      </c>
      <c r="G25" s="6">
        <v>43050</v>
      </c>
      <c r="H25" s="8">
        <v>43051</v>
      </c>
    </row>
    <row r="26" spans="1:8" ht="56.25" customHeight="1">
      <c r="C26" s="24" t="s">
        <v>31</v>
      </c>
      <c r="D26" s="28" t="s">
        <v>39</v>
      </c>
      <c r="E26" s="28" t="s">
        <v>37</v>
      </c>
      <c r="F26" s="29" t="s">
        <v>43</v>
      </c>
      <c r="G26" s="29" t="s">
        <v>40</v>
      </c>
      <c r="H26" s="9"/>
    </row>
    <row r="27" spans="1:8" ht="16.5" customHeight="1">
      <c r="B27" s="6">
        <f t="array" ref="B27:H27">Dias+15+DATE(Calendário2Ano,Calendário2MêsOpção,1)-WEEKDAY(DATE(Calendário2Ano,Calendário2MêsOpção,1),OpçãoDeDiaSemana)</f>
        <v>43052</v>
      </c>
      <c r="C27" s="6">
        <v>43053</v>
      </c>
      <c r="D27" s="6">
        <v>43054</v>
      </c>
      <c r="E27" s="6">
        <v>43055</v>
      </c>
      <c r="F27" s="6">
        <v>43056</v>
      </c>
      <c r="G27" s="6">
        <v>43057</v>
      </c>
      <c r="H27" s="8">
        <v>43058</v>
      </c>
    </row>
    <row r="28" spans="1:8" ht="56.25" customHeight="1">
      <c r="B28" s="7"/>
      <c r="C28" s="28" t="s">
        <v>38</v>
      </c>
      <c r="D28" s="28" t="s">
        <v>37</v>
      </c>
      <c r="E28" s="7"/>
      <c r="F28" s="29" t="s">
        <v>40</v>
      </c>
      <c r="G28" s="7"/>
      <c r="H28" s="9"/>
    </row>
    <row r="29" spans="1:8" ht="16.5" customHeight="1">
      <c r="B29" s="6">
        <f t="array" ref="B29:H29">Dias+22+DATE(Calendário2Ano,Calendário2MêsOpção,1)-WEEKDAY(DATE(Calendário2Ano,Calendário2MêsOpção,1),OpçãoDeDiaSemana)</f>
        <v>43059</v>
      </c>
      <c r="C29" s="6">
        <v>43060</v>
      </c>
      <c r="D29" s="6">
        <v>43061</v>
      </c>
      <c r="E29" s="6">
        <v>43062</v>
      </c>
      <c r="F29" s="6">
        <v>43063</v>
      </c>
      <c r="G29" s="6">
        <v>43064</v>
      </c>
      <c r="H29" s="8">
        <v>43065</v>
      </c>
    </row>
    <row r="30" spans="1:8" ht="56.25" customHeight="1">
      <c r="B30" s="7"/>
      <c r="C30" s="28" t="s">
        <v>38</v>
      </c>
      <c r="D30" s="7"/>
      <c r="E30" s="28" t="s">
        <v>37</v>
      </c>
      <c r="F30" s="29" t="s">
        <v>42</v>
      </c>
      <c r="G30" s="7"/>
      <c r="H30" s="9"/>
    </row>
    <row r="31" spans="1:8" ht="16.5" customHeight="1">
      <c r="B31" s="6">
        <f t="array" ref="B31:H31">Dias+29+DATE(Calendário2Ano,Calendário2MêsOpção,1)-WEEKDAY(DATE(Calendário2Ano,Calendário2MêsOpção,1),OpçãoDeDiaSemana)</f>
        <v>43066</v>
      </c>
      <c r="C31" s="6">
        <v>43067</v>
      </c>
      <c r="D31" s="6">
        <v>43068</v>
      </c>
      <c r="E31" s="6">
        <v>43069</v>
      </c>
      <c r="F31" s="6">
        <v>43070</v>
      </c>
      <c r="G31" s="6">
        <v>43071</v>
      </c>
      <c r="H31" s="8">
        <v>43072</v>
      </c>
    </row>
    <row r="32" spans="1:8" ht="57" customHeight="1">
      <c r="B32" s="7"/>
      <c r="C32" s="24" t="s">
        <v>31</v>
      </c>
      <c r="D32" s="7"/>
      <c r="E32" s="7"/>
      <c r="F32" s="7"/>
      <c r="G32" s="7"/>
      <c r="H32" s="10"/>
    </row>
    <row r="33" spans="1:8" ht="16.5" customHeight="1">
      <c r="B33" s="6">
        <f t="array" ref="B33:C33">Dias+36+DATE(Calendário2Ano,Calendário2MêsOpção,1)-WEEKDAY(DATE(Calendário2Ano,Calendário2MêsOpção,1),OpçãoDeDiaSemana)</f>
        <v>43073</v>
      </c>
      <c r="C33" s="6">
        <v>43074</v>
      </c>
      <c r="D33" s="34" t="s">
        <v>2</v>
      </c>
      <c r="E33" s="35"/>
      <c r="F33" s="35"/>
      <c r="G33" s="35"/>
      <c r="H33" s="35"/>
    </row>
    <row r="34" spans="1:8" ht="63.75" customHeight="1">
      <c r="B34" s="7"/>
      <c r="C34" s="7"/>
      <c r="D34" s="36"/>
      <c r="E34" s="36"/>
      <c r="F34" s="36"/>
      <c r="G34" s="36"/>
      <c r="H34" s="36"/>
    </row>
    <row r="35" spans="1:8" s="1" customFormat="1" ht="54" customHeight="1">
      <c r="A35" s="12">
        <f>YEAR(DATE(Calendário2Ano,Calendário2MêsOpção+1,1))</f>
        <v>2017</v>
      </c>
      <c r="B35" s="11" t="str">
        <f>TEXT(DATE(Calendário2Ano,Calendário2MêsOpção+1,1),"mmmm")</f>
        <v>dezembro</v>
      </c>
      <c r="C35"/>
      <c r="D35" s="4"/>
      <c r="E35" s="4"/>
      <c r="F35" s="4"/>
      <c r="G35" s="4"/>
    </row>
    <row r="36" spans="1:8" s="1" customFormat="1" ht="48.75" customHeight="1">
      <c r="B36" s="11"/>
      <c r="C36"/>
      <c r="D36" s="4"/>
      <c r="E36" s="4"/>
      <c r="F36" s="4"/>
      <c r="G36" s="4"/>
    </row>
    <row r="37" spans="1:8" s="3" customFormat="1" ht="14.25" customHeight="1">
      <c r="A37" s="2"/>
      <c r="B37" s="5" t="str">
        <f>UPPER(TEXT(B38,"dddd"))</f>
        <v>SEGUNDA-FEIRA</v>
      </c>
      <c r="C37" s="13" t="str">
        <f t="shared" ref="C37" si="2">UPPER(TEXT(C38,"dddd"))</f>
        <v>TERÇA-FEIRA</v>
      </c>
      <c r="D37" s="5" t="str">
        <f t="shared" ref="D37" si="3">UPPER(TEXT(D38,"dddd"))</f>
        <v>QUARTA-FEIRA</v>
      </c>
      <c r="E37" s="13" t="str">
        <f t="shared" ref="E37" si="4">UPPER(TEXT(E38,"dddd"))</f>
        <v>QUINTA-FEIRA</v>
      </c>
      <c r="F37" s="5" t="str">
        <f t="shared" ref="F37" si="5">UPPER(TEXT(F38,"dddd"))</f>
        <v>SEXTA-FEIRA</v>
      </c>
      <c r="G37" s="13" t="str">
        <f t="shared" ref="G37" si="6">UPPER(TEXT(G38,"dddd"))</f>
        <v>SÁBADO</v>
      </c>
      <c r="H37" s="5" t="str">
        <f t="shared" ref="H37" si="7">UPPER(TEXT(H38,"dddd"))</f>
        <v>DOMINGO</v>
      </c>
    </row>
    <row r="38" spans="1:8" ht="16.5" customHeight="1">
      <c r="B38" s="6">
        <f t="array" ref="B38:H38">Dias+1+DATE(Calendário3Ano,Calendário3MêsOpção,1)-WEEKDAY(DATE(Calendário3Ano,Calendário3MêsOpção,1),OpçãoDeDiaSemana)</f>
        <v>43066</v>
      </c>
      <c r="C38" s="6">
        <v>43067</v>
      </c>
      <c r="D38" s="6">
        <v>43068</v>
      </c>
      <c r="E38" s="6">
        <v>43069</v>
      </c>
      <c r="F38" s="6">
        <v>43070</v>
      </c>
      <c r="G38" s="6">
        <v>43071</v>
      </c>
      <c r="H38" s="8">
        <v>43072</v>
      </c>
    </row>
    <row r="39" spans="1:8" ht="56.25" customHeight="1">
      <c r="B39" s="7"/>
      <c r="C39" s="7"/>
      <c r="D39" s="7"/>
      <c r="E39" s="7"/>
      <c r="F39" s="15" t="s">
        <v>5</v>
      </c>
      <c r="G39" s="7"/>
      <c r="H39" s="9"/>
    </row>
    <row r="40" spans="1:8" ht="16.5" customHeight="1">
      <c r="B40" s="6">
        <f t="array" ref="B40:H40">Dias+8+DATE(Calendário3Ano,Calendário3MêsOpção,1)-WEEKDAY(DATE(Calendário3Ano,Calendário3MêsOpção,1),OpçãoDeDiaSemana)</f>
        <v>43073</v>
      </c>
      <c r="C40" s="6">
        <v>43074</v>
      </c>
      <c r="D40" s="6">
        <v>43075</v>
      </c>
      <c r="E40" s="6">
        <v>43076</v>
      </c>
      <c r="F40" s="6">
        <v>43077</v>
      </c>
      <c r="G40" s="6">
        <v>43078</v>
      </c>
      <c r="H40" s="8">
        <v>43079</v>
      </c>
    </row>
    <row r="41" spans="1:8" ht="56.25" customHeight="1">
      <c r="B41" s="7"/>
      <c r="C41" s="24" t="s">
        <v>31</v>
      </c>
      <c r="D41" s="7"/>
      <c r="E41" s="7"/>
      <c r="F41" s="15" t="s">
        <v>5</v>
      </c>
      <c r="G41" s="7"/>
      <c r="H41" s="9"/>
    </row>
    <row r="42" spans="1:8" ht="16.5" customHeight="1">
      <c r="B42" s="6">
        <f t="array" ref="B42:H42">Dias+15+DATE(Calendário3Ano,Calendário3MêsOpção,1)-WEEKDAY(DATE(Calendário3Ano,Calendário3MêsOpção,1),OpçãoDeDiaSemana)</f>
        <v>43080</v>
      </c>
      <c r="C42" s="6">
        <v>43081</v>
      </c>
      <c r="D42" s="6">
        <v>43082</v>
      </c>
      <c r="E42" s="6">
        <v>43083</v>
      </c>
      <c r="F42" s="6">
        <v>43084</v>
      </c>
      <c r="G42" s="6">
        <v>43085</v>
      </c>
      <c r="H42" s="8">
        <v>43086</v>
      </c>
    </row>
    <row r="43" spans="1:8" ht="56.25" customHeight="1">
      <c r="B43" s="7"/>
      <c r="C43" s="24" t="s">
        <v>31</v>
      </c>
      <c r="D43" s="7"/>
      <c r="E43" s="7"/>
      <c r="F43" s="7"/>
      <c r="G43" s="7"/>
      <c r="H43" s="9"/>
    </row>
    <row r="44" spans="1:8" ht="16.5" customHeight="1">
      <c r="B44" s="6">
        <f t="array" ref="B44:H44">Dias+22+DATE(Calendário3Ano,Calendário3MêsOpção,1)-WEEKDAY(DATE(Calendário3Ano,Calendário3MêsOpção,1),OpçãoDeDiaSemana)</f>
        <v>43087</v>
      </c>
      <c r="C44" s="6">
        <v>43088</v>
      </c>
      <c r="D44" s="6">
        <v>43089</v>
      </c>
      <c r="E44" s="6">
        <v>43090</v>
      </c>
      <c r="F44" s="6">
        <v>43091</v>
      </c>
      <c r="G44" s="6">
        <v>43092</v>
      </c>
      <c r="H44" s="8">
        <v>43093</v>
      </c>
    </row>
    <row r="45" spans="1:8" ht="56.25" customHeight="1">
      <c r="B45" s="16" t="s">
        <v>6</v>
      </c>
      <c r="C45" s="16" t="s">
        <v>6</v>
      </c>
      <c r="D45" s="16" t="s">
        <v>6</v>
      </c>
      <c r="E45" s="16" t="s">
        <v>6</v>
      </c>
      <c r="F45" s="16" t="s">
        <v>6</v>
      </c>
      <c r="G45" s="7"/>
      <c r="H45" s="9"/>
    </row>
    <row r="46" spans="1:8" ht="16.5" customHeight="1">
      <c r="B46" s="6">
        <f t="array" ref="B46:H46">Dias+29+DATE(Calendário3Ano,Calendário3MêsOpção,1)-WEEKDAY(DATE(Calendário3Ano,Calendário3MêsOpção,1),OpçãoDeDiaSemana)</f>
        <v>43094</v>
      </c>
      <c r="C46" s="6">
        <v>43095</v>
      </c>
      <c r="D46" s="6">
        <v>43096</v>
      </c>
      <c r="E46" s="6">
        <v>43097</v>
      </c>
      <c r="F46" s="6">
        <v>43098</v>
      </c>
      <c r="G46" s="6">
        <v>43099</v>
      </c>
      <c r="H46" s="8">
        <v>43100</v>
      </c>
    </row>
    <row r="47" spans="1:8" ht="57" customHeight="1">
      <c r="B47" s="15" t="s">
        <v>5</v>
      </c>
      <c r="C47" s="16" t="s">
        <v>6</v>
      </c>
      <c r="D47" s="16" t="s">
        <v>6</v>
      </c>
      <c r="E47" s="16" t="s">
        <v>6</v>
      </c>
      <c r="F47" s="16" t="s">
        <v>6</v>
      </c>
      <c r="G47" s="7"/>
      <c r="H47" s="10"/>
    </row>
    <row r="48" spans="1:8" ht="16.5" customHeight="1">
      <c r="B48" s="6">
        <f t="array" ref="B48:C48">Dias+36+DATE(Calendário3Ano,Calendário3MêsOpção,1)-WEEKDAY(DATE(Calendário3Ano,Calendário3MêsOpção,1),OpçãoDeDiaSemana)</f>
        <v>43101</v>
      </c>
      <c r="C48" s="6">
        <v>43102</v>
      </c>
      <c r="D48" s="34" t="s">
        <v>2</v>
      </c>
      <c r="E48" s="35"/>
      <c r="F48" s="35"/>
      <c r="G48" s="35"/>
      <c r="H48" s="35"/>
    </row>
    <row r="49" spans="1:8" ht="63.75" customHeight="1">
      <c r="B49" s="7"/>
      <c r="C49" s="7"/>
      <c r="D49" s="36"/>
      <c r="E49" s="36"/>
      <c r="F49" s="36"/>
      <c r="G49" s="36"/>
      <c r="H49" s="36"/>
    </row>
    <row r="50" spans="1:8" s="1" customFormat="1" ht="54" customHeight="1">
      <c r="A50" s="12">
        <f>YEAR(DATE(Calendário3Ano,Calendário3MêsOpção+1,1))</f>
        <v>2018</v>
      </c>
      <c r="B50" s="11" t="str">
        <f>TEXT(DATE(Calendário3Ano,Calendário3MêsOpção+1,1),"mmmm")</f>
        <v>janeiro</v>
      </c>
      <c r="C50"/>
      <c r="D50" s="4"/>
      <c r="E50" s="4"/>
      <c r="F50" s="4"/>
      <c r="G50" s="4"/>
    </row>
    <row r="51" spans="1:8" s="1" customFormat="1" ht="48.75" customHeight="1">
      <c r="B51" s="11"/>
      <c r="C51"/>
      <c r="D51" s="4"/>
      <c r="E51" s="4"/>
      <c r="F51" s="4"/>
      <c r="G51" s="4"/>
    </row>
    <row r="52" spans="1:8" s="3" customFormat="1" ht="14.25" customHeight="1">
      <c r="A52" s="2"/>
      <c r="B52" s="5" t="str">
        <f>UPPER(TEXT(B53,"dddd"))</f>
        <v>SEGUNDA-FEIRA</v>
      </c>
      <c r="C52" s="13" t="str">
        <f t="shared" ref="C52" si="8">UPPER(TEXT(C53,"dddd"))</f>
        <v>TERÇA-FEIRA</v>
      </c>
      <c r="D52" s="5" t="str">
        <f t="shared" ref="D52" si="9">UPPER(TEXT(D53,"dddd"))</f>
        <v>QUARTA-FEIRA</v>
      </c>
      <c r="E52" s="13" t="str">
        <f t="shared" ref="E52" si="10">UPPER(TEXT(E53,"dddd"))</f>
        <v>QUINTA-FEIRA</v>
      </c>
      <c r="F52" s="5" t="str">
        <f t="shared" ref="F52" si="11">UPPER(TEXT(F53,"dddd"))</f>
        <v>SEXTA-FEIRA</v>
      </c>
      <c r="G52" s="13" t="str">
        <f t="shared" ref="G52" si="12">UPPER(TEXT(G53,"dddd"))</f>
        <v>SÁBADO</v>
      </c>
      <c r="H52" s="5" t="str">
        <f t="shared" ref="H52" si="13">UPPER(TEXT(H53,"dddd"))</f>
        <v>DOMINGO</v>
      </c>
    </row>
    <row r="53" spans="1:8" ht="16.5" customHeight="1">
      <c r="B53" s="6">
        <f t="array" ref="B53:H53">Dias+1+DATE(Calendário4Ano,Calendário4MêsOpção,1)-WEEKDAY(DATE(Calendário4Ano,Calendário4MêsOpção,1),OpçãoDeDiaSemana)</f>
        <v>43101</v>
      </c>
      <c r="C53" s="6">
        <v>43102</v>
      </c>
      <c r="D53" s="6">
        <v>43103</v>
      </c>
      <c r="E53" s="6">
        <v>43104</v>
      </c>
      <c r="F53" s="6">
        <v>43105</v>
      </c>
      <c r="G53" s="6">
        <v>43106</v>
      </c>
      <c r="H53" s="8">
        <v>43107</v>
      </c>
    </row>
    <row r="54" spans="1:8" ht="50.1" customHeight="1">
      <c r="B54" s="15" t="s">
        <v>5</v>
      </c>
      <c r="C54" s="7"/>
      <c r="D54" s="7"/>
      <c r="E54" s="7"/>
      <c r="F54" s="7"/>
      <c r="G54" s="7"/>
      <c r="H54" s="9"/>
    </row>
    <row r="55" spans="1:8" ht="16.5" customHeight="1">
      <c r="B55" s="6">
        <f t="array" ref="B55:H55">Dias+8+DATE(Calendário4Ano,Calendário4MêsOpção,1)-WEEKDAY(DATE(Calendário4Ano,Calendário4MêsOpção,1),OpçãoDeDiaSemana)</f>
        <v>43108</v>
      </c>
      <c r="C55" s="6">
        <v>43109</v>
      </c>
      <c r="D55" s="6">
        <v>43110</v>
      </c>
      <c r="E55" s="6">
        <v>43111</v>
      </c>
      <c r="F55" s="6">
        <v>43112</v>
      </c>
      <c r="G55" s="6">
        <v>43113</v>
      </c>
      <c r="H55" s="8">
        <v>43114</v>
      </c>
    </row>
    <row r="56" spans="1:8" ht="24.9" customHeight="1">
      <c r="B56" s="27" t="s">
        <v>34</v>
      </c>
      <c r="C56" s="27" t="s">
        <v>33</v>
      </c>
      <c r="D56" s="27" t="s">
        <v>33</v>
      </c>
      <c r="E56" s="27" t="s">
        <v>33</v>
      </c>
      <c r="F56" s="27" t="s">
        <v>33</v>
      </c>
      <c r="G56" s="27" t="s">
        <v>35</v>
      </c>
      <c r="H56" s="9"/>
    </row>
    <row r="57" spans="1:8" ht="24.9" customHeight="1">
      <c r="B57" s="27"/>
      <c r="C57" s="27"/>
      <c r="D57" s="27"/>
      <c r="E57" s="27"/>
      <c r="F57" s="27"/>
      <c r="G57" s="27" t="s">
        <v>36</v>
      </c>
      <c r="H57" s="9"/>
    </row>
    <row r="58" spans="1:8" ht="24.9" customHeight="1">
      <c r="B58" s="27"/>
      <c r="C58" s="27"/>
      <c r="D58" s="27"/>
      <c r="E58" s="27"/>
      <c r="F58" s="27"/>
      <c r="G58" s="7"/>
      <c r="H58" s="9"/>
    </row>
    <row r="59" spans="1:8" ht="16.5" customHeight="1">
      <c r="B59" s="6">
        <f t="array" ref="B59:H59">Dias+15+DATE(Calendário4Ano,Calendário4MêsOpção,1)-WEEKDAY(DATE(Calendário4Ano,Calendário4MêsOpção,1),OpçãoDeDiaSemana)</f>
        <v>43115</v>
      </c>
      <c r="C59" s="6">
        <v>43116</v>
      </c>
      <c r="D59" s="6">
        <v>43117</v>
      </c>
      <c r="E59" s="6">
        <v>43118</v>
      </c>
      <c r="F59" s="6">
        <v>43119</v>
      </c>
      <c r="G59" s="6">
        <v>43120</v>
      </c>
      <c r="H59" s="8">
        <v>43121</v>
      </c>
    </row>
    <row r="60" spans="1:8" ht="50.1" customHeight="1">
      <c r="B60" s="27" t="s">
        <v>33</v>
      </c>
      <c r="C60" s="26" t="s">
        <v>32</v>
      </c>
      <c r="D60" s="27" t="s">
        <v>33</v>
      </c>
      <c r="E60" s="27" t="s">
        <v>33</v>
      </c>
      <c r="F60" s="26" t="s">
        <v>32</v>
      </c>
      <c r="G60" s="7"/>
      <c r="H60" s="9"/>
    </row>
    <row r="61" spans="1:8" ht="16.5" customHeight="1">
      <c r="B61" s="6">
        <f t="array" ref="B61:H61">Dias+22+DATE(Calendário4Ano,Calendário4MêsOpção,1)-WEEKDAY(DATE(Calendário4Ano,Calendário4MêsOpção,1),OpçãoDeDiaSemana)</f>
        <v>43122</v>
      </c>
      <c r="C61" s="6">
        <v>43123</v>
      </c>
      <c r="D61" s="6">
        <v>43124</v>
      </c>
      <c r="E61" s="6">
        <v>43125</v>
      </c>
      <c r="F61" s="6">
        <v>43126</v>
      </c>
      <c r="G61" s="6">
        <v>43127</v>
      </c>
      <c r="H61" s="8">
        <v>43128</v>
      </c>
    </row>
    <row r="62" spans="1:8" ht="24.9" customHeight="1">
      <c r="B62" s="27" t="s">
        <v>33</v>
      </c>
      <c r="C62" s="26" t="s">
        <v>32</v>
      </c>
      <c r="D62" s="27" t="s">
        <v>33</v>
      </c>
      <c r="E62" s="31" t="s">
        <v>33</v>
      </c>
      <c r="F62" s="26" t="s">
        <v>32</v>
      </c>
      <c r="G62" s="27" t="s">
        <v>35</v>
      </c>
      <c r="H62" s="9"/>
    </row>
    <row r="63" spans="1:8" ht="24.9" customHeight="1">
      <c r="B63" s="27"/>
      <c r="C63" s="26"/>
      <c r="D63" s="27"/>
      <c r="E63" s="27"/>
      <c r="F63" s="26"/>
      <c r="G63" s="27" t="s">
        <v>36</v>
      </c>
      <c r="H63" s="9"/>
    </row>
    <row r="64" spans="1:8" ht="24.9" customHeight="1">
      <c r="B64" s="27"/>
      <c r="C64" s="26"/>
      <c r="D64" s="27"/>
      <c r="E64" s="27"/>
      <c r="F64" s="26"/>
      <c r="G64" s="7"/>
      <c r="H64" s="9"/>
    </row>
    <row r="65" spans="1:8" ht="16.5" customHeight="1">
      <c r="B65" s="6">
        <f t="array" ref="B65:H65">Dias+29+DATE(Calendário4Ano,Calendário4MêsOpção,1)-WEEKDAY(DATE(Calendário4Ano,Calendário4MêsOpção,1),OpçãoDeDiaSemana)</f>
        <v>43129</v>
      </c>
      <c r="C65" s="6">
        <v>43130</v>
      </c>
      <c r="D65" s="6">
        <v>43131</v>
      </c>
      <c r="E65" s="6">
        <v>43132</v>
      </c>
      <c r="F65" s="6">
        <v>43133</v>
      </c>
      <c r="G65" s="6">
        <v>43134</v>
      </c>
      <c r="H65" s="8">
        <v>43135</v>
      </c>
    </row>
    <row r="66" spans="1:8" ht="50.1" customHeight="1">
      <c r="B66" s="27" t="s">
        <v>33</v>
      </c>
      <c r="C66" s="26" t="s">
        <v>32</v>
      </c>
      <c r="D66" s="27" t="s">
        <v>33</v>
      </c>
      <c r="E66" s="7"/>
      <c r="F66" s="7"/>
      <c r="G66" s="7"/>
      <c r="H66" s="10"/>
    </row>
    <row r="67" spans="1:8" ht="16.5" customHeight="1">
      <c r="B67" s="6">
        <f t="array" ref="B67:C67">Dias+36+DATE(Calendário4Ano,Calendário4MêsOpção,1)-WEEKDAY(DATE(Calendário4Ano,Calendário4MêsOpção,1),OpçãoDeDiaSemana)</f>
        <v>43136</v>
      </c>
      <c r="C67" s="6">
        <v>43137</v>
      </c>
      <c r="D67" s="34" t="s">
        <v>2</v>
      </c>
      <c r="E67" s="35"/>
      <c r="F67" s="35"/>
      <c r="G67" s="35"/>
      <c r="H67" s="35"/>
    </row>
    <row r="68" spans="1:8" ht="50.1" customHeight="1">
      <c r="B68" s="7"/>
      <c r="C68" s="7"/>
      <c r="D68" s="36"/>
      <c r="E68" s="36"/>
      <c r="F68" s="36"/>
      <c r="G68" s="36"/>
      <c r="H68" s="36"/>
    </row>
    <row r="69" spans="1:8" s="1" customFormat="1" ht="54" customHeight="1">
      <c r="A69" s="12">
        <f>YEAR(DATE(Calendário4Ano,Calendário4MêsOpção+1,1))</f>
        <v>2018</v>
      </c>
      <c r="B69" s="11" t="str">
        <f>TEXT(DATE(Calendário4Ano,Calendário4MêsOpção+1,1),"mmmm")</f>
        <v>fevereiro</v>
      </c>
      <c r="C69"/>
      <c r="D69" s="4"/>
      <c r="E69" s="4"/>
      <c r="F69" s="4"/>
      <c r="G69" s="4"/>
    </row>
    <row r="70" spans="1:8" s="1" customFormat="1" ht="48.75" customHeight="1">
      <c r="B70" s="11"/>
      <c r="C70"/>
      <c r="D70" s="4"/>
      <c r="E70" s="4"/>
      <c r="F70" s="4"/>
      <c r="G70" s="4"/>
    </row>
    <row r="71" spans="1:8" s="3" customFormat="1" ht="14.25" customHeight="1">
      <c r="A71" s="2"/>
      <c r="B71" s="5" t="str">
        <f>UPPER(TEXT(B72,"dddd"))</f>
        <v>SEGUNDA-FEIRA</v>
      </c>
      <c r="C71" s="13" t="str">
        <f t="shared" ref="C71" si="14">UPPER(TEXT(C72,"dddd"))</f>
        <v>TERÇA-FEIRA</v>
      </c>
      <c r="D71" s="5" t="str">
        <f t="shared" ref="D71" si="15">UPPER(TEXT(D72,"dddd"))</f>
        <v>QUARTA-FEIRA</v>
      </c>
      <c r="E71" s="13" t="str">
        <f t="shared" ref="E71" si="16">UPPER(TEXT(E72,"dddd"))</f>
        <v>QUINTA-FEIRA</v>
      </c>
      <c r="F71" s="5" t="str">
        <f t="shared" ref="F71" si="17">UPPER(TEXT(F72,"dddd"))</f>
        <v>SEXTA-FEIRA</v>
      </c>
      <c r="G71" s="13" t="str">
        <f t="shared" ref="G71" si="18">UPPER(TEXT(G72,"dddd"))</f>
        <v>SÁBADO</v>
      </c>
      <c r="H71" s="5" t="str">
        <f t="shared" ref="H71" si="19">UPPER(TEXT(H72,"dddd"))</f>
        <v>DOMINGO</v>
      </c>
    </row>
    <row r="72" spans="1:8" ht="16.5" customHeight="1">
      <c r="B72" s="6">
        <f t="array" ref="B72:H72">Dias+1+DATE(Calendário5Ano,Calendário5MêsOpção,1)-WEEKDAY(DATE(Calendário5Ano,Calendário5MêsOpção,1),OpçãoDeDiaSemana)</f>
        <v>43129</v>
      </c>
      <c r="C72" s="6">
        <v>43130</v>
      </c>
      <c r="D72" s="6">
        <v>43131</v>
      </c>
      <c r="E72" s="6">
        <v>43132</v>
      </c>
      <c r="F72" s="6">
        <v>43133</v>
      </c>
      <c r="G72" s="6">
        <v>43134</v>
      </c>
      <c r="H72" s="8">
        <v>43135</v>
      </c>
    </row>
    <row r="73" spans="1:8" ht="24.9" customHeight="1">
      <c r="B73" s="7"/>
      <c r="C73" s="7"/>
      <c r="D73" s="7"/>
      <c r="E73" s="27" t="s">
        <v>33</v>
      </c>
      <c r="F73" s="7" t="s">
        <v>29</v>
      </c>
      <c r="G73" s="7" t="s">
        <v>18</v>
      </c>
      <c r="H73" s="9"/>
    </row>
    <row r="74" spans="1:8" ht="24.9" customHeight="1">
      <c r="B74" s="7"/>
      <c r="C74" s="7"/>
      <c r="D74" s="7"/>
      <c r="E74" s="27"/>
      <c r="F74" s="7" t="s">
        <v>27</v>
      </c>
      <c r="G74" s="7" t="s">
        <v>17</v>
      </c>
      <c r="H74" s="9"/>
    </row>
    <row r="75" spans="1:8" ht="24.9" customHeight="1">
      <c r="B75" s="7"/>
      <c r="C75" s="7"/>
      <c r="D75" s="7"/>
      <c r="E75" s="27"/>
      <c r="F75" s="7" t="s">
        <v>28</v>
      </c>
      <c r="G75" s="7"/>
      <c r="H75" s="9"/>
    </row>
    <row r="76" spans="1:8" ht="16.5" customHeight="1">
      <c r="B76" s="6">
        <f t="array" ref="B76:H76">Dias+8+DATE(Calendário5Ano,Calendário5MêsOpção,1)-WEEKDAY(DATE(Calendário5Ano,Calendário5MêsOpção,1),OpçãoDeDiaSemana)</f>
        <v>43136</v>
      </c>
      <c r="C76" s="6">
        <v>43137</v>
      </c>
      <c r="D76" s="6">
        <v>43138</v>
      </c>
      <c r="E76" s="6">
        <v>43139</v>
      </c>
      <c r="F76" s="6">
        <v>43140</v>
      </c>
      <c r="G76" s="6">
        <v>43141</v>
      </c>
      <c r="H76" s="8">
        <v>43142</v>
      </c>
    </row>
    <row r="77" spans="1:8" ht="24.9" customHeight="1">
      <c r="B77" s="7"/>
      <c r="C77" s="24" t="s">
        <v>31</v>
      </c>
      <c r="D77" s="7"/>
      <c r="E77" s="25" t="s">
        <v>30</v>
      </c>
      <c r="F77" s="25" t="s">
        <v>30</v>
      </c>
      <c r="G77" s="7" t="s">
        <v>18</v>
      </c>
      <c r="H77" s="9"/>
    </row>
    <row r="78" spans="1:8" ht="24.9" customHeight="1">
      <c r="B78" s="7"/>
      <c r="C78" s="7"/>
      <c r="D78" s="7"/>
      <c r="E78" s="7"/>
      <c r="F78" s="7"/>
      <c r="G78" s="7" t="s">
        <v>17</v>
      </c>
      <c r="H78" s="9"/>
    </row>
    <row r="79" spans="1:8" ht="24.9" customHeight="1">
      <c r="B79" s="7"/>
      <c r="C79" s="7"/>
      <c r="D79" s="7"/>
      <c r="E79" s="7"/>
      <c r="F79" s="7"/>
      <c r="G79" s="7"/>
      <c r="H79" s="9"/>
    </row>
    <row r="80" spans="1:8" ht="16.5" customHeight="1">
      <c r="B80" s="6">
        <f t="array" ref="B80:H80">Dias+15+DATE(Calendário5Ano,Calendário5MêsOpção,1)-WEEKDAY(DATE(Calendário5Ano,Calendário5MêsOpção,1),OpçãoDeDiaSemana)</f>
        <v>43143</v>
      </c>
      <c r="C80" s="6">
        <v>43144</v>
      </c>
      <c r="D80" s="6">
        <v>43145</v>
      </c>
      <c r="E80" s="6">
        <v>43146</v>
      </c>
      <c r="F80" s="6">
        <v>43147</v>
      </c>
      <c r="G80" s="6">
        <v>43148</v>
      </c>
      <c r="H80" s="8">
        <v>43149</v>
      </c>
    </row>
    <row r="81" spans="1:8" ht="24.9" customHeight="1">
      <c r="B81" s="7"/>
      <c r="C81" s="15" t="s">
        <v>7</v>
      </c>
      <c r="D81" s="7"/>
      <c r="E81" s="22" t="s">
        <v>15</v>
      </c>
      <c r="F81" s="22" t="s">
        <v>15</v>
      </c>
      <c r="G81" s="7" t="s">
        <v>18</v>
      </c>
      <c r="H81" s="9"/>
    </row>
    <row r="82" spans="1:8" ht="24.9" customHeight="1">
      <c r="B82" s="7"/>
      <c r="C82" s="15"/>
      <c r="D82" s="7"/>
      <c r="E82" s="22"/>
      <c r="F82" s="22"/>
      <c r="G82" s="7" t="s">
        <v>17</v>
      </c>
      <c r="H82" s="9"/>
    </row>
    <row r="83" spans="1:8" ht="24.9" customHeight="1">
      <c r="B83" s="7"/>
      <c r="C83" s="15"/>
      <c r="D83" s="7"/>
      <c r="E83" s="22"/>
      <c r="F83" s="22"/>
      <c r="G83" s="7"/>
      <c r="H83" s="9"/>
    </row>
    <row r="84" spans="1:8" ht="16.5" customHeight="1">
      <c r="B84" s="6">
        <f t="array" ref="B84:H84">Dias+22+DATE(Calendário5Ano,Calendário5MêsOpção,1)-WEEKDAY(DATE(Calendário5Ano,Calendário5MêsOpção,1),OpçãoDeDiaSemana)</f>
        <v>43150</v>
      </c>
      <c r="C84" s="6">
        <v>43151</v>
      </c>
      <c r="D84" s="6">
        <v>43152</v>
      </c>
      <c r="E84" s="6">
        <v>43153</v>
      </c>
      <c r="F84" s="6">
        <v>43154</v>
      </c>
      <c r="G84" s="6">
        <v>43155</v>
      </c>
      <c r="H84" s="8">
        <v>43156</v>
      </c>
    </row>
    <row r="85" spans="1:8" ht="24.9" customHeight="1">
      <c r="B85" s="22" t="s">
        <v>15</v>
      </c>
      <c r="C85" s="24" t="s">
        <v>31</v>
      </c>
      <c r="D85" s="22" t="s">
        <v>15</v>
      </c>
      <c r="E85" s="22" t="s">
        <v>15</v>
      </c>
      <c r="F85" s="22" t="s">
        <v>15</v>
      </c>
      <c r="G85" s="7" t="s">
        <v>18</v>
      </c>
      <c r="H85" s="23" t="s">
        <v>26</v>
      </c>
    </row>
    <row r="86" spans="1:8" ht="24.9" customHeight="1">
      <c r="B86" s="22"/>
      <c r="C86" s="7"/>
      <c r="D86" s="22"/>
      <c r="E86" s="22"/>
      <c r="F86" s="22"/>
      <c r="G86" s="7" t="s">
        <v>17</v>
      </c>
      <c r="H86" s="23" t="s">
        <v>25</v>
      </c>
    </row>
    <row r="87" spans="1:8" ht="24.9" customHeight="1">
      <c r="B87" s="22"/>
      <c r="C87" s="7"/>
      <c r="D87" s="22"/>
      <c r="E87" s="22"/>
      <c r="F87" s="22"/>
      <c r="G87" s="7"/>
      <c r="H87" s="23" t="s">
        <v>24</v>
      </c>
    </row>
    <row r="88" spans="1:8" ht="16.5" customHeight="1">
      <c r="B88" s="6">
        <f t="array" ref="B88:H88">Dias+29+DATE(Calendário5Ano,Calendário5MêsOpção,1)-WEEKDAY(DATE(Calendário5Ano,Calendário5MêsOpção,1),OpçãoDeDiaSemana)</f>
        <v>43157</v>
      </c>
      <c r="C88" s="6">
        <v>43158</v>
      </c>
      <c r="D88" s="6">
        <v>43159</v>
      </c>
      <c r="E88" s="6">
        <v>43160</v>
      </c>
      <c r="F88" s="6">
        <v>43161</v>
      </c>
      <c r="G88" s="6">
        <v>43162</v>
      </c>
      <c r="H88" s="8">
        <v>43163</v>
      </c>
    </row>
    <row r="89" spans="1:8" ht="50.1" customHeight="1">
      <c r="B89" s="22" t="s">
        <v>15</v>
      </c>
      <c r="C89" s="7"/>
      <c r="D89" s="22" t="s">
        <v>15</v>
      </c>
      <c r="E89" s="7"/>
      <c r="F89" s="7"/>
      <c r="G89" s="7"/>
      <c r="H89" s="10"/>
    </row>
    <row r="90" spans="1:8" ht="16.5" customHeight="1">
      <c r="B90" s="6">
        <f t="array" ref="B90:C90">Dias+36+DATE(Calendário5Ano,Calendário5MêsOpção,1)-WEEKDAY(DATE(Calendário5Ano,Calendário5MêsOpção,1),OpçãoDeDiaSemana)</f>
        <v>43164</v>
      </c>
      <c r="C90" s="6">
        <v>43165</v>
      </c>
      <c r="D90" s="34" t="s">
        <v>2</v>
      </c>
      <c r="E90" s="35"/>
      <c r="F90" s="35"/>
      <c r="G90" s="35"/>
      <c r="H90" s="35"/>
    </row>
    <row r="91" spans="1:8" ht="50.1" customHeight="1">
      <c r="B91" s="7"/>
      <c r="C91" s="7"/>
      <c r="D91" s="36"/>
      <c r="E91" s="36"/>
      <c r="F91" s="36"/>
      <c r="G91" s="36"/>
      <c r="H91" s="36"/>
    </row>
    <row r="92" spans="1:8" s="1" customFormat="1" ht="54" customHeight="1">
      <c r="A92" s="12">
        <f>YEAR(DATE(Calendário5Ano,Calendário5MêsOpção+1,1))</f>
        <v>2018</v>
      </c>
      <c r="B92" s="11" t="str">
        <f>TEXT(DATE(Calendário5Ano,Calendário5MêsOpção+1,1),"mmmm")</f>
        <v>março</v>
      </c>
      <c r="C92"/>
      <c r="D92" s="4"/>
      <c r="E92" s="4"/>
      <c r="F92" s="4"/>
      <c r="G92" s="4"/>
    </row>
    <row r="93" spans="1:8" s="1" customFormat="1" ht="48.75" customHeight="1">
      <c r="B93" s="11"/>
      <c r="C93"/>
      <c r="D93" s="4"/>
      <c r="E93" s="4"/>
      <c r="F93" s="4"/>
      <c r="G93" s="4"/>
    </row>
    <row r="94" spans="1:8" s="3" customFormat="1" ht="14.25" customHeight="1">
      <c r="A94" s="2"/>
      <c r="B94" s="5" t="str">
        <f>UPPER(TEXT(B95,"dddd"))</f>
        <v>SEGUNDA-FEIRA</v>
      </c>
      <c r="C94" s="13" t="str">
        <f t="shared" ref="C94" si="20">UPPER(TEXT(C95,"dddd"))</f>
        <v>TERÇA-FEIRA</v>
      </c>
      <c r="D94" s="5" t="str">
        <f t="shared" ref="D94" si="21">UPPER(TEXT(D95,"dddd"))</f>
        <v>QUARTA-FEIRA</v>
      </c>
      <c r="E94" s="13" t="str">
        <f t="shared" ref="E94" si="22">UPPER(TEXT(E95,"dddd"))</f>
        <v>QUINTA-FEIRA</v>
      </c>
      <c r="F94" s="5" t="str">
        <f t="shared" ref="F94" si="23">UPPER(TEXT(F95,"dddd"))</f>
        <v>SEXTA-FEIRA</v>
      </c>
      <c r="G94" s="13" t="str">
        <f t="shared" ref="G94" si="24">UPPER(TEXT(G95,"dddd"))</f>
        <v>SÁBADO</v>
      </c>
      <c r="H94" s="5" t="str">
        <f t="shared" ref="H94" si="25">UPPER(TEXT(H95,"dddd"))</f>
        <v>DOMINGO</v>
      </c>
    </row>
    <row r="95" spans="1:8" ht="16.5" customHeight="1">
      <c r="B95" s="6">
        <f t="array" ref="B95:H95">Dias+1+DATE(Calendário6Ano,Calendário6MêsOpção,1)-WEEKDAY(DATE(Calendário6Ano,Calendário6MêsOpção,1),OpçãoDeDiaSemana)</f>
        <v>43157</v>
      </c>
      <c r="C95" s="6">
        <v>43158</v>
      </c>
      <c r="D95" s="6">
        <v>43159</v>
      </c>
      <c r="E95" s="6">
        <v>43160</v>
      </c>
      <c r="F95" s="6">
        <v>43161</v>
      </c>
      <c r="G95" s="6">
        <v>43162</v>
      </c>
      <c r="H95" s="8">
        <v>43163</v>
      </c>
    </row>
    <row r="96" spans="1:8" ht="24.9" customHeight="1">
      <c r="B96" s="7"/>
      <c r="C96" s="7"/>
      <c r="D96" s="7"/>
      <c r="E96" s="32"/>
      <c r="F96" s="20" t="s">
        <v>19</v>
      </c>
      <c r="G96" s="7" t="s">
        <v>23</v>
      </c>
      <c r="H96" s="9"/>
    </row>
    <row r="97" spans="1:8" ht="24.9" customHeight="1">
      <c r="B97" s="7"/>
      <c r="C97" s="7"/>
      <c r="D97" s="7"/>
      <c r="E97" s="7"/>
      <c r="F97" s="20"/>
      <c r="G97" s="7" t="s">
        <v>22</v>
      </c>
      <c r="H97" s="9"/>
    </row>
    <row r="98" spans="1:8" ht="24.9" customHeight="1">
      <c r="B98" s="7"/>
      <c r="C98" s="7"/>
      <c r="D98" s="7"/>
      <c r="E98" s="7"/>
      <c r="F98" s="20"/>
      <c r="G98" s="7"/>
      <c r="H98" s="9"/>
    </row>
    <row r="99" spans="1:8" ht="16.5" customHeight="1">
      <c r="B99" s="6">
        <f t="array" ref="B99:H99">Dias+8+DATE(Calendário6Ano,Calendário6MêsOpção,1)-WEEKDAY(DATE(Calendário6Ano,Calendário6MêsOpção,1),OpçãoDeDiaSemana)</f>
        <v>43164</v>
      </c>
      <c r="C99" s="6">
        <v>43165</v>
      </c>
      <c r="D99" s="6">
        <v>43166</v>
      </c>
      <c r="E99" s="6">
        <v>43167</v>
      </c>
      <c r="F99" s="6">
        <v>43168</v>
      </c>
      <c r="G99" s="6">
        <v>43169</v>
      </c>
      <c r="H99" s="8">
        <v>43170</v>
      </c>
    </row>
    <row r="100" spans="1:8" ht="24.9" customHeight="1">
      <c r="B100" s="32"/>
      <c r="C100" s="20" t="s">
        <v>16</v>
      </c>
      <c r="D100" s="32"/>
      <c r="E100" s="32"/>
      <c r="F100" s="20" t="s">
        <v>19</v>
      </c>
      <c r="G100" s="7" t="s">
        <v>21</v>
      </c>
      <c r="H100" s="9"/>
    </row>
    <row r="101" spans="1:8" ht="24.9" customHeight="1">
      <c r="B101" s="7"/>
      <c r="C101" s="20"/>
      <c r="D101" s="7"/>
      <c r="E101" s="7"/>
      <c r="F101" s="20"/>
      <c r="G101" s="7" t="s">
        <v>20</v>
      </c>
      <c r="H101" s="9"/>
    </row>
    <row r="102" spans="1:8" ht="24.9" customHeight="1">
      <c r="B102" s="7"/>
      <c r="C102" s="20"/>
      <c r="D102" s="7"/>
      <c r="E102" s="7"/>
      <c r="F102" s="20"/>
      <c r="G102" s="7"/>
      <c r="H102" s="9"/>
    </row>
    <row r="103" spans="1:8" ht="16.5" customHeight="1">
      <c r="B103" s="6">
        <f t="array" ref="B103:H103">Dias+15+DATE(Calendário6Ano,Calendário6MêsOpção,1)-WEEKDAY(DATE(Calendário6Ano,Calendário6MêsOpção,1),OpçãoDeDiaSemana)</f>
        <v>43171</v>
      </c>
      <c r="C103" s="6">
        <v>43172</v>
      </c>
      <c r="D103" s="6">
        <v>43173</v>
      </c>
      <c r="E103" s="6">
        <v>43174</v>
      </c>
      <c r="F103" s="6">
        <v>43175</v>
      </c>
      <c r="G103" s="6">
        <v>43176</v>
      </c>
      <c r="H103" s="8">
        <v>43177</v>
      </c>
    </row>
    <row r="104" spans="1:8" ht="50.1" customHeight="1">
      <c r="B104" s="32"/>
      <c r="C104" s="20" t="s">
        <v>16</v>
      </c>
      <c r="D104" s="32"/>
      <c r="E104" s="32"/>
      <c r="F104" s="7"/>
      <c r="G104" s="7"/>
      <c r="H104" s="9"/>
    </row>
    <row r="105" spans="1:8" ht="16.5" customHeight="1">
      <c r="B105" s="6">
        <f t="array" ref="B105:H105">Dias+22+DATE(Calendário6Ano,Calendário6MêsOpção,1)-WEEKDAY(DATE(Calendário6Ano,Calendário6MêsOpção,1),OpçãoDeDiaSemana)</f>
        <v>43178</v>
      </c>
      <c r="C105" s="6">
        <v>43179</v>
      </c>
      <c r="D105" s="6">
        <v>43180</v>
      </c>
      <c r="E105" s="6">
        <v>43181</v>
      </c>
      <c r="F105" s="6">
        <v>43182</v>
      </c>
      <c r="G105" s="6">
        <v>43183</v>
      </c>
      <c r="H105" s="8">
        <v>43184</v>
      </c>
    </row>
    <row r="106" spans="1:8" ht="50.1" customHeight="1">
      <c r="B106" s="32"/>
      <c r="C106" s="20" t="s">
        <v>16</v>
      </c>
      <c r="D106" s="7"/>
      <c r="E106" s="21" t="s">
        <v>12</v>
      </c>
      <c r="F106" s="7"/>
      <c r="G106" s="7"/>
      <c r="H106" s="9"/>
    </row>
    <row r="107" spans="1:8" ht="16.5" customHeight="1">
      <c r="B107" s="6">
        <f t="array" ref="B107:H107">Dias+29+DATE(Calendário6Ano,Calendário6MêsOpção,1)-WEEKDAY(DATE(Calendário6Ano,Calendário6MêsOpção,1),OpçãoDeDiaSemana)</f>
        <v>43185</v>
      </c>
      <c r="C107" s="6">
        <v>43186</v>
      </c>
      <c r="D107" s="6">
        <v>43187</v>
      </c>
      <c r="E107" s="6">
        <v>43188</v>
      </c>
      <c r="F107" s="6">
        <v>43189</v>
      </c>
      <c r="G107" s="6">
        <v>43190</v>
      </c>
      <c r="H107" s="8">
        <v>43191</v>
      </c>
    </row>
    <row r="108" spans="1:8" ht="50.1" customHeight="1">
      <c r="B108" s="16" t="s">
        <v>6</v>
      </c>
      <c r="C108" s="16" t="s">
        <v>6</v>
      </c>
      <c r="D108" s="16" t="s">
        <v>6</v>
      </c>
      <c r="E108" s="16" t="s">
        <v>6</v>
      </c>
      <c r="F108" s="15" t="s">
        <v>5</v>
      </c>
      <c r="G108" s="7"/>
      <c r="H108" s="10"/>
    </row>
    <row r="109" spans="1:8" ht="16.5" customHeight="1">
      <c r="B109" s="6">
        <f t="array" ref="B109:C109">Dias+36+DATE(Calendário6Ano,Calendário6MêsOpção,1)-WEEKDAY(DATE(Calendário6Ano,Calendário6MêsOpção,1),OpçãoDeDiaSemana)</f>
        <v>43192</v>
      </c>
      <c r="C109" s="6">
        <v>43193</v>
      </c>
      <c r="D109" s="34" t="s">
        <v>2</v>
      </c>
      <c r="E109" s="35"/>
      <c r="F109" s="35"/>
      <c r="G109" s="35"/>
      <c r="H109" s="35"/>
    </row>
    <row r="110" spans="1:8" ht="50.1" customHeight="1">
      <c r="B110" s="7"/>
      <c r="C110" s="7"/>
      <c r="D110" s="36"/>
      <c r="E110" s="36"/>
      <c r="F110" s="36"/>
      <c r="G110" s="36"/>
      <c r="H110" s="36"/>
    </row>
    <row r="111" spans="1:8" s="1" customFormat="1" ht="54" customHeight="1">
      <c r="A111" s="12">
        <f>YEAR(DATE(Calendário6Ano,Calendário6MêsOpção+1,1))</f>
        <v>2018</v>
      </c>
      <c r="B111" s="11" t="str">
        <f>TEXT(DATE(Calendário6Ano,Calendário6MêsOpção+1,1),"mmmm")</f>
        <v>abril</v>
      </c>
      <c r="C111"/>
      <c r="D111" s="4"/>
      <c r="E111" s="4"/>
      <c r="F111" s="4"/>
      <c r="G111" s="4"/>
    </row>
    <row r="112" spans="1:8" s="1" customFormat="1" ht="48.75" customHeight="1">
      <c r="B112" s="11"/>
      <c r="C112"/>
      <c r="D112" s="4"/>
      <c r="E112" s="4"/>
      <c r="F112" s="4"/>
      <c r="G112" s="4"/>
    </row>
    <row r="113" spans="1:8" s="3" customFormat="1" ht="14.25" customHeight="1">
      <c r="A113" s="2"/>
      <c r="B113" s="5" t="str">
        <f>UPPER(TEXT(B114,"dddd"))</f>
        <v>SEGUNDA-FEIRA</v>
      </c>
      <c r="C113" s="13" t="str">
        <f t="shared" ref="C113" si="26">UPPER(TEXT(C114,"dddd"))</f>
        <v>TERÇA-FEIRA</v>
      </c>
      <c r="D113" s="5" t="str">
        <f t="shared" ref="D113" si="27">UPPER(TEXT(D114,"dddd"))</f>
        <v>QUARTA-FEIRA</v>
      </c>
      <c r="E113" s="13" t="str">
        <f t="shared" ref="E113" si="28">UPPER(TEXT(E114,"dddd"))</f>
        <v>QUINTA-FEIRA</v>
      </c>
      <c r="F113" s="5" t="str">
        <f t="shared" ref="F113" si="29">UPPER(TEXT(F114,"dddd"))</f>
        <v>SEXTA-FEIRA</v>
      </c>
      <c r="G113" s="13" t="str">
        <f t="shared" ref="G113" si="30">UPPER(TEXT(G114,"dddd"))</f>
        <v>SÁBADO</v>
      </c>
      <c r="H113" s="5" t="str">
        <f t="shared" ref="H113" si="31">UPPER(TEXT(H114,"dddd"))</f>
        <v>DOMINGO</v>
      </c>
    </row>
    <row r="114" spans="1:8" ht="16.5" customHeight="1">
      <c r="B114" s="6">
        <f t="array" ref="B114:H114">Dias+1+DATE(Calendário7Ano,Calendário7MêsOpção,1)-WEEKDAY(DATE(Calendário7Ano,Calendário7MêsOpção,1),OpçãoDeDiaSemana)</f>
        <v>43185</v>
      </c>
      <c r="C114" s="6">
        <v>43186</v>
      </c>
      <c r="D114" s="6">
        <v>43187</v>
      </c>
      <c r="E114" s="6">
        <v>43188</v>
      </c>
      <c r="F114" s="6">
        <v>43189</v>
      </c>
      <c r="G114" s="6">
        <v>43190</v>
      </c>
      <c r="H114" s="8">
        <v>43191</v>
      </c>
    </row>
    <row r="115" spans="1:8" ht="50.1" customHeight="1">
      <c r="B115" s="7"/>
      <c r="C115" s="7"/>
      <c r="D115" s="7"/>
      <c r="E115" s="7"/>
      <c r="F115" s="7"/>
      <c r="G115" s="7"/>
      <c r="H115" s="9"/>
    </row>
    <row r="116" spans="1:8" ht="16.5" customHeight="1">
      <c r="B116" s="6">
        <f t="array" ref="B116:H116">Dias+8+DATE(Calendário7Ano,Calendário7MêsOpção,1)-WEEKDAY(DATE(Calendário7Ano,Calendário7MêsOpção,1),OpçãoDeDiaSemana)</f>
        <v>43192</v>
      </c>
      <c r="C116" s="6">
        <v>43193</v>
      </c>
      <c r="D116" s="6">
        <v>43194</v>
      </c>
      <c r="E116" s="6">
        <v>43195</v>
      </c>
      <c r="F116" s="6">
        <v>43196</v>
      </c>
      <c r="G116" s="6">
        <v>43197</v>
      </c>
      <c r="H116" s="8">
        <v>43198</v>
      </c>
    </row>
    <row r="117" spans="1:8" ht="24.9" customHeight="1">
      <c r="B117" s="16" t="s">
        <v>6</v>
      </c>
      <c r="C117" s="7"/>
      <c r="D117" s="21" t="s">
        <v>12</v>
      </c>
      <c r="E117" s="7"/>
      <c r="F117" s="21" t="s">
        <v>12</v>
      </c>
      <c r="G117" s="21" t="s">
        <v>13</v>
      </c>
      <c r="H117" s="9"/>
    </row>
    <row r="118" spans="1:8" ht="24.9" customHeight="1">
      <c r="B118" s="16"/>
      <c r="C118" s="7"/>
      <c r="D118" s="21"/>
      <c r="E118" s="7"/>
      <c r="F118" s="21"/>
      <c r="G118" s="21" t="s">
        <v>14</v>
      </c>
      <c r="H118" s="9"/>
    </row>
    <row r="119" spans="1:8" ht="24.9" customHeight="1">
      <c r="B119" s="16"/>
      <c r="C119" s="7"/>
      <c r="D119" s="21"/>
      <c r="E119" s="7"/>
      <c r="F119" s="21"/>
      <c r="G119" s="21"/>
      <c r="H119" s="9"/>
    </row>
    <row r="120" spans="1:8" ht="16.5" customHeight="1">
      <c r="B120" s="6">
        <f t="array" ref="B120:H120">Dias+15+DATE(Calendário7Ano,Calendário7MêsOpção,1)-WEEKDAY(DATE(Calendário7Ano,Calendário7MêsOpção,1),OpçãoDeDiaSemana)</f>
        <v>43199</v>
      </c>
      <c r="C120" s="6">
        <v>43200</v>
      </c>
      <c r="D120" s="6">
        <v>43201</v>
      </c>
      <c r="E120" s="6">
        <v>43202</v>
      </c>
      <c r="F120" s="6">
        <v>43203</v>
      </c>
      <c r="G120" s="6">
        <v>43204</v>
      </c>
      <c r="H120" s="8">
        <v>43205</v>
      </c>
    </row>
    <row r="121" spans="1:8" ht="50.1" customHeight="1">
      <c r="B121" s="7"/>
      <c r="C121" s="7"/>
      <c r="D121" s="21" t="s">
        <v>12</v>
      </c>
      <c r="E121" s="7"/>
      <c r="F121" s="7"/>
      <c r="G121" s="21" t="s">
        <v>13</v>
      </c>
      <c r="H121" s="9"/>
    </row>
    <row r="122" spans="1:8" ht="16.5" customHeight="1">
      <c r="B122" s="6">
        <f t="array" ref="B122:H122">Dias+22+DATE(Calendário7Ano,Calendário7MêsOpção,1)-WEEKDAY(DATE(Calendário7Ano,Calendário7MêsOpção,1),OpçãoDeDiaSemana)</f>
        <v>43206</v>
      </c>
      <c r="C122" s="6">
        <v>43207</v>
      </c>
      <c r="D122" s="6">
        <v>43208</v>
      </c>
      <c r="E122" s="6">
        <v>43209</v>
      </c>
      <c r="F122" s="6">
        <v>43210</v>
      </c>
      <c r="G122" s="6">
        <v>43211</v>
      </c>
      <c r="H122" s="8">
        <v>43212</v>
      </c>
    </row>
    <row r="123" spans="1:8" ht="50.1" customHeight="1">
      <c r="B123" s="7"/>
      <c r="C123" s="7"/>
      <c r="D123" s="7"/>
      <c r="E123" s="7"/>
      <c r="F123" s="7"/>
      <c r="G123" s="7"/>
      <c r="H123" s="9"/>
    </row>
    <row r="124" spans="1:8" ht="16.5" customHeight="1">
      <c r="B124" s="6">
        <f t="array" ref="B124:H124">Dias+29+DATE(Calendário7Ano,Calendário7MêsOpção,1)-WEEKDAY(DATE(Calendário7Ano,Calendário7MêsOpção,1),OpçãoDeDiaSemana)</f>
        <v>43213</v>
      </c>
      <c r="C124" s="6">
        <v>43214</v>
      </c>
      <c r="D124" s="6">
        <v>43215</v>
      </c>
      <c r="E124" s="6">
        <v>43216</v>
      </c>
      <c r="F124" s="6">
        <v>43217</v>
      </c>
      <c r="G124" s="6">
        <v>43218</v>
      </c>
      <c r="H124" s="8">
        <v>43219</v>
      </c>
    </row>
    <row r="125" spans="1:8" ht="50.1" customHeight="1">
      <c r="B125" s="7"/>
      <c r="C125" s="7"/>
      <c r="D125" s="15" t="s">
        <v>5</v>
      </c>
      <c r="E125" s="7"/>
      <c r="F125" s="7"/>
      <c r="G125" s="7"/>
      <c r="H125" s="10"/>
    </row>
    <row r="126" spans="1:8" ht="16.5" customHeight="1">
      <c r="B126" s="6">
        <f t="array" ref="B126:C126">Dias+36+DATE(Calendário7Ano,Calendário7MêsOpção,1)-WEEKDAY(DATE(Calendário7Ano,Calendário7MêsOpção,1),OpçãoDeDiaSemana)</f>
        <v>43220</v>
      </c>
      <c r="C126" s="6">
        <v>43221</v>
      </c>
      <c r="D126" s="34" t="s">
        <v>2</v>
      </c>
      <c r="E126" s="35"/>
      <c r="F126" s="35"/>
      <c r="G126" s="35"/>
      <c r="H126" s="35"/>
    </row>
    <row r="127" spans="1:8" ht="50.1" customHeight="1">
      <c r="B127" s="7"/>
      <c r="C127" s="7"/>
      <c r="D127" s="36"/>
      <c r="E127" s="36"/>
      <c r="F127" s="36"/>
      <c r="G127" s="36"/>
      <c r="H127" s="36"/>
    </row>
    <row r="128" spans="1:8" s="1" customFormat="1" ht="54" customHeight="1">
      <c r="A128" s="12">
        <f>YEAR(DATE(Calendário7Ano,Calendário7MêsOpção+1,1))</f>
        <v>2018</v>
      </c>
      <c r="B128" s="11" t="str">
        <f>TEXT(DATE(Calendário7Ano,Calendário7MêsOpção+1,1),"mmmm")</f>
        <v>maio</v>
      </c>
      <c r="C128"/>
      <c r="D128" s="4"/>
      <c r="E128" s="4"/>
      <c r="F128" s="4"/>
      <c r="G128" s="4"/>
    </row>
    <row r="129" spans="1:8" s="1" customFormat="1" ht="48.75" customHeight="1">
      <c r="B129" s="11"/>
      <c r="C129"/>
      <c r="D129" s="4"/>
      <c r="E129" s="4"/>
      <c r="F129" s="4"/>
      <c r="G129" s="4"/>
    </row>
    <row r="130" spans="1:8" s="3" customFormat="1" ht="14.25" customHeight="1">
      <c r="A130" s="2"/>
      <c r="B130" s="5" t="str">
        <f>UPPER(TEXT(B131,"dddd"))</f>
        <v>SEGUNDA-FEIRA</v>
      </c>
      <c r="C130" s="13" t="str">
        <f t="shared" ref="C130" si="32">UPPER(TEXT(C131,"dddd"))</f>
        <v>TERÇA-FEIRA</v>
      </c>
      <c r="D130" s="5" t="str">
        <f t="shared" ref="D130" si="33">UPPER(TEXT(D131,"dddd"))</f>
        <v>QUARTA-FEIRA</v>
      </c>
      <c r="E130" s="13" t="str">
        <f t="shared" ref="E130" si="34">UPPER(TEXT(E131,"dddd"))</f>
        <v>QUINTA-FEIRA</v>
      </c>
      <c r="F130" s="5" t="str">
        <f t="shared" ref="F130" si="35">UPPER(TEXT(F131,"dddd"))</f>
        <v>SEXTA-FEIRA</v>
      </c>
      <c r="G130" s="13" t="str">
        <f t="shared" ref="G130" si="36">UPPER(TEXT(G131,"dddd"))</f>
        <v>SÁBADO</v>
      </c>
      <c r="H130" s="5" t="str">
        <f t="shared" ref="H130" si="37">UPPER(TEXT(H131,"dddd"))</f>
        <v>DOMINGO</v>
      </c>
    </row>
    <row r="131" spans="1:8" ht="16.5" customHeight="1">
      <c r="B131" s="6">
        <f t="array" ref="B131:H131">Dias+1+DATE(Calendário8Ano,Calendário8MêsOpção,1)-WEEKDAY(DATE(Calendário8Ano,Calendário8MêsOpção,1),OpçãoDeDiaSemana)</f>
        <v>43220</v>
      </c>
      <c r="C131" s="6">
        <v>43221</v>
      </c>
      <c r="D131" s="6">
        <v>43222</v>
      </c>
      <c r="E131" s="6">
        <v>43223</v>
      </c>
      <c r="F131" s="6">
        <v>43224</v>
      </c>
      <c r="G131" s="6">
        <v>43225</v>
      </c>
      <c r="H131" s="8">
        <v>43226</v>
      </c>
    </row>
    <row r="132" spans="1:8" ht="50.1" customHeight="1">
      <c r="B132" s="7"/>
      <c r="C132" s="15" t="s">
        <v>5</v>
      </c>
      <c r="D132" s="7"/>
      <c r="E132" s="7"/>
      <c r="F132" s="7"/>
      <c r="G132" s="7"/>
      <c r="H132" s="9"/>
    </row>
    <row r="133" spans="1:8" ht="16.5" customHeight="1">
      <c r="B133" s="6">
        <f t="array" ref="B133:H133">Dias+8+DATE(Calendário8Ano,Calendário8MêsOpção,1)-WEEKDAY(DATE(Calendário8Ano,Calendário8MêsOpção,1),OpçãoDeDiaSemana)</f>
        <v>43227</v>
      </c>
      <c r="C133" s="6">
        <v>43228</v>
      </c>
      <c r="D133" s="6">
        <v>43229</v>
      </c>
      <c r="E133" s="6">
        <v>43230</v>
      </c>
      <c r="F133" s="6">
        <v>43231</v>
      </c>
      <c r="G133" s="6">
        <v>43232</v>
      </c>
      <c r="H133" s="8">
        <v>43233</v>
      </c>
    </row>
    <row r="134" spans="1:8" ht="50.1" customHeight="1">
      <c r="B134" s="33"/>
      <c r="C134" s="33"/>
      <c r="D134" s="18" t="s">
        <v>9</v>
      </c>
      <c r="E134" s="18" t="s">
        <v>9</v>
      </c>
      <c r="F134" s="18" t="s">
        <v>9</v>
      </c>
      <c r="G134" s="7"/>
      <c r="H134" s="9"/>
    </row>
    <row r="135" spans="1:8" ht="16.5" customHeight="1">
      <c r="B135" s="6">
        <f t="array" ref="B135:H135">Dias+15+DATE(Calendário8Ano,Calendário8MêsOpção,1)-WEEKDAY(DATE(Calendário8Ano,Calendário8MêsOpção,1),OpçãoDeDiaSemana)</f>
        <v>43234</v>
      </c>
      <c r="C135" s="6">
        <v>43235</v>
      </c>
      <c r="D135" s="6">
        <v>43236</v>
      </c>
      <c r="E135" s="6">
        <v>43237</v>
      </c>
      <c r="F135" s="6">
        <v>43238</v>
      </c>
      <c r="G135" s="6">
        <v>43239</v>
      </c>
      <c r="H135" s="8">
        <v>43240</v>
      </c>
    </row>
    <row r="136" spans="1:8" ht="24.9" customHeight="1">
      <c r="B136" s="18" t="s">
        <v>9</v>
      </c>
      <c r="C136" s="18" t="s">
        <v>9</v>
      </c>
      <c r="D136" s="18" t="s">
        <v>9</v>
      </c>
      <c r="F136" s="18" t="s">
        <v>9</v>
      </c>
      <c r="G136" s="19" t="s">
        <v>10</v>
      </c>
      <c r="H136" s="9"/>
    </row>
    <row r="137" spans="1:8" ht="24.9" customHeight="1">
      <c r="B137" s="18"/>
      <c r="C137" s="18"/>
      <c r="D137" s="18"/>
      <c r="E137" s="7"/>
      <c r="F137" s="18"/>
      <c r="G137" s="19" t="s">
        <v>11</v>
      </c>
      <c r="H137" s="9"/>
    </row>
    <row r="138" spans="1:8" ht="24.9" customHeight="1">
      <c r="B138" s="18"/>
      <c r="C138" s="18"/>
      <c r="D138" s="18"/>
      <c r="E138" s="7"/>
      <c r="F138" s="18"/>
      <c r="G138" s="19"/>
      <c r="H138" s="9"/>
    </row>
    <row r="139" spans="1:8" ht="16.5" customHeight="1">
      <c r="B139" s="6">
        <f t="array" ref="B139:H139">Dias+22+DATE(Calendário8Ano,Calendário8MêsOpção,1)-WEEKDAY(DATE(Calendário8Ano,Calendário8MêsOpção,1),OpçãoDeDiaSemana)</f>
        <v>43241</v>
      </c>
      <c r="C139" s="6">
        <v>43242</v>
      </c>
      <c r="D139" s="6">
        <v>43243</v>
      </c>
      <c r="E139" s="6">
        <v>43244</v>
      </c>
      <c r="F139" s="6">
        <v>43245</v>
      </c>
      <c r="G139" s="6">
        <v>43246</v>
      </c>
      <c r="H139" s="8">
        <v>43247</v>
      </c>
    </row>
    <row r="140" spans="1:8" ht="50.1" customHeight="1">
      <c r="C140" s="18" t="s">
        <v>9</v>
      </c>
      <c r="G140" s="7"/>
      <c r="H140" s="9"/>
    </row>
    <row r="141" spans="1:8" ht="16.5" customHeight="1">
      <c r="B141" s="6">
        <f t="array" ref="B141:H141">Dias+29+DATE(Calendário8Ano,Calendário8MêsOpção,1)-WEEKDAY(DATE(Calendário8Ano,Calendário8MêsOpção,1),OpçãoDeDiaSemana)</f>
        <v>43248</v>
      </c>
      <c r="C141" s="6">
        <v>43249</v>
      </c>
      <c r="D141" s="6">
        <v>43250</v>
      </c>
      <c r="E141" s="6">
        <v>43251</v>
      </c>
      <c r="F141" s="6">
        <v>43252</v>
      </c>
      <c r="G141" s="6">
        <v>43253</v>
      </c>
      <c r="H141" s="8">
        <v>43254</v>
      </c>
    </row>
    <row r="142" spans="1:8" ht="50.1" customHeight="1">
      <c r="B142" s="17" t="s">
        <v>46</v>
      </c>
      <c r="C142" s="17" t="s">
        <v>46</v>
      </c>
      <c r="E142" s="15" t="s">
        <v>5</v>
      </c>
      <c r="F142" s="7"/>
      <c r="G142" s="7"/>
      <c r="H142" s="10"/>
    </row>
    <row r="143" spans="1:8" ht="16.5" customHeight="1">
      <c r="B143" s="6">
        <f t="array" ref="B143:C143">Dias+36+DATE(Calendário8Ano,Calendário8MêsOpção,1)-WEEKDAY(DATE(Calendário8Ano,Calendário8MêsOpção,1),OpçãoDeDiaSemana)</f>
        <v>43255</v>
      </c>
      <c r="C143" s="6">
        <v>43256</v>
      </c>
      <c r="D143" s="34" t="s">
        <v>2</v>
      </c>
      <c r="E143" s="35"/>
      <c r="F143" s="35"/>
      <c r="G143" s="35"/>
      <c r="H143" s="35"/>
    </row>
    <row r="144" spans="1:8" ht="50.1" customHeight="1">
      <c r="B144" s="7"/>
      <c r="C144" s="7"/>
      <c r="D144" s="36"/>
      <c r="E144" s="36"/>
      <c r="F144" s="36"/>
      <c r="G144" s="36"/>
      <c r="H144" s="36"/>
    </row>
    <row r="145" spans="1:8" s="1" customFormat="1" ht="54" customHeight="1">
      <c r="A145" s="12">
        <f>YEAR(DATE(Calendário8Ano,Calendário8MêsOpção+1,1))</f>
        <v>2018</v>
      </c>
      <c r="B145" s="11" t="str">
        <f>TEXT(DATE(Calendário8Ano,Calendário8MêsOpção+1,1),"mmmm")</f>
        <v>junho</v>
      </c>
      <c r="C145"/>
      <c r="D145" s="4"/>
      <c r="E145" s="4"/>
      <c r="F145" s="4"/>
      <c r="G145" s="4"/>
    </row>
    <row r="146" spans="1:8" s="1" customFormat="1" ht="48.75" customHeight="1">
      <c r="B146" s="11"/>
      <c r="C146"/>
      <c r="D146" s="4"/>
      <c r="E146" s="4"/>
      <c r="F146" s="4"/>
      <c r="G146" s="4"/>
    </row>
    <row r="147" spans="1:8" s="3" customFormat="1" ht="14.25" customHeight="1">
      <c r="A147" s="2"/>
      <c r="B147" s="5" t="str">
        <f>UPPER(TEXT(B148,"dddd"))</f>
        <v>SEGUNDA-FEIRA</v>
      </c>
      <c r="C147" s="13" t="str">
        <f t="shared" ref="C147" si="38">UPPER(TEXT(C148,"dddd"))</f>
        <v>TERÇA-FEIRA</v>
      </c>
      <c r="D147" s="5" t="str">
        <f t="shared" ref="D147" si="39">UPPER(TEXT(D148,"dddd"))</f>
        <v>QUARTA-FEIRA</v>
      </c>
      <c r="E147" s="13" t="str">
        <f t="shared" ref="E147" si="40">UPPER(TEXT(E148,"dddd"))</f>
        <v>QUINTA-FEIRA</v>
      </c>
      <c r="F147" s="5" t="str">
        <f t="shared" ref="F147" si="41">UPPER(TEXT(F148,"dddd"))</f>
        <v>SEXTA-FEIRA</v>
      </c>
      <c r="G147" s="13" t="str">
        <f t="shared" ref="G147" si="42">UPPER(TEXT(G148,"dddd"))</f>
        <v>SÁBADO</v>
      </c>
      <c r="H147" s="5" t="str">
        <f t="shared" ref="H147" si="43">UPPER(TEXT(H148,"dddd"))</f>
        <v>DOMINGO</v>
      </c>
    </row>
    <row r="148" spans="1:8" ht="16.5" customHeight="1">
      <c r="B148" s="6">
        <f t="array" ref="B148:H148">Dias+1+DATE(Calendário9Ano,Calendário9MêsOpção,1)-WEEKDAY(DATE(Calendário9Ano,Calendário9MêsOpção,1),OpçãoDeDiaSemana)</f>
        <v>43248</v>
      </c>
      <c r="C148" s="6">
        <v>43249</v>
      </c>
      <c r="D148" s="6">
        <v>43250</v>
      </c>
      <c r="E148" s="6">
        <v>43251</v>
      </c>
      <c r="F148" s="6">
        <v>43252</v>
      </c>
      <c r="G148" s="6">
        <v>43253</v>
      </c>
      <c r="H148" s="8">
        <v>43254</v>
      </c>
    </row>
    <row r="149" spans="1:8" ht="56.25" customHeight="1">
      <c r="B149" s="7"/>
      <c r="C149" s="7"/>
      <c r="D149" s="7"/>
      <c r="E149" s="7"/>
      <c r="F149" s="7"/>
      <c r="G149" s="7"/>
      <c r="H149" s="9"/>
    </row>
    <row r="150" spans="1:8" ht="16.5" customHeight="1">
      <c r="B150" s="6">
        <f t="array" ref="B150:H150">Dias+8+DATE(Calendário9Ano,Calendário9MêsOpção,1)-WEEKDAY(DATE(Calendário9Ano,Calendário9MêsOpção,1),OpçãoDeDiaSemana)</f>
        <v>43255</v>
      </c>
      <c r="C150" s="6">
        <v>43256</v>
      </c>
      <c r="D150" s="6">
        <v>43257</v>
      </c>
      <c r="E150" s="6">
        <v>43258</v>
      </c>
      <c r="F150" s="6">
        <v>43259</v>
      </c>
      <c r="G150" s="6">
        <v>43260</v>
      </c>
      <c r="H150" s="8">
        <v>43261</v>
      </c>
    </row>
    <row r="151" spans="1:8" ht="56.25" customHeight="1">
      <c r="B151" s="17" t="s">
        <v>46</v>
      </c>
      <c r="C151" s="17" t="s">
        <v>46</v>
      </c>
      <c r="D151" s="17" t="s">
        <v>46</v>
      </c>
      <c r="E151" s="7"/>
      <c r="F151" s="17" t="s">
        <v>46</v>
      </c>
      <c r="G151" s="7"/>
      <c r="H151" s="15" t="s">
        <v>5</v>
      </c>
    </row>
    <row r="152" spans="1:8" ht="16.5" customHeight="1">
      <c r="B152" s="6">
        <f t="array" ref="B152:H152">Dias+15+DATE(Calendário9Ano,Calendário9MêsOpção,1)-WEEKDAY(DATE(Calendário9Ano,Calendário9MêsOpção,1),OpçãoDeDiaSemana)</f>
        <v>43262</v>
      </c>
      <c r="C152" s="6">
        <v>43263</v>
      </c>
      <c r="D152" s="6">
        <v>43264</v>
      </c>
      <c r="E152" s="6">
        <v>43265</v>
      </c>
      <c r="F152" s="6">
        <v>43266</v>
      </c>
      <c r="G152" s="6">
        <v>43267</v>
      </c>
      <c r="H152" s="8">
        <v>43268</v>
      </c>
    </row>
    <row r="153" spans="1:8" ht="56.25" customHeight="1">
      <c r="B153" s="7"/>
      <c r="C153" s="7"/>
      <c r="D153" s="7"/>
      <c r="E153" s="7"/>
      <c r="F153" s="7"/>
      <c r="G153" s="7"/>
      <c r="H153" s="9"/>
    </row>
    <row r="154" spans="1:8" ht="16.5" customHeight="1">
      <c r="B154" s="6">
        <f t="array" ref="B154:H154">Dias+22+DATE(Calendário9Ano,Calendário9MêsOpção,1)-WEEKDAY(DATE(Calendário9Ano,Calendário9MêsOpção,1),OpçãoDeDiaSemana)</f>
        <v>43269</v>
      </c>
      <c r="C154" s="6">
        <v>43270</v>
      </c>
      <c r="D154" s="6">
        <v>43271</v>
      </c>
      <c r="E154" s="6">
        <v>43272</v>
      </c>
      <c r="F154" s="6">
        <v>43273</v>
      </c>
      <c r="G154" s="6">
        <v>43274</v>
      </c>
      <c r="H154" s="8">
        <v>43275</v>
      </c>
    </row>
    <row r="155" spans="1:8" ht="56.25" customHeight="1">
      <c r="B155" s="7"/>
      <c r="C155" s="7"/>
      <c r="D155" s="7"/>
      <c r="E155" s="7"/>
      <c r="F155" s="7"/>
      <c r="G155" s="7"/>
      <c r="H155" s="15" t="s">
        <v>8</v>
      </c>
    </row>
    <row r="156" spans="1:8" ht="16.5" customHeight="1">
      <c r="B156" s="6">
        <f t="array" ref="B156:H156">Dias+29+DATE(Calendário9Ano,Calendário9MêsOpção,1)-WEEKDAY(DATE(Calendário9Ano,Calendário9MêsOpção,1),OpçãoDeDiaSemana)</f>
        <v>43276</v>
      </c>
      <c r="C156" s="6">
        <v>43277</v>
      </c>
      <c r="D156" s="6">
        <v>43278</v>
      </c>
      <c r="E156" s="6">
        <v>43279</v>
      </c>
      <c r="F156" s="6">
        <v>43280</v>
      </c>
      <c r="G156" s="6">
        <v>43281</v>
      </c>
      <c r="H156" s="8">
        <v>43282</v>
      </c>
    </row>
    <row r="157" spans="1:8" ht="57" customHeight="1">
      <c r="B157" s="7"/>
      <c r="C157" s="7"/>
      <c r="D157" s="7"/>
      <c r="E157" s="7"/>
      <c r="F157" s="7"/>
      <c r="G157" s="7"/>
      <c r="H157" s="10"/>
    </row>
    <row r="158" spans="1:8" ht="16.5" customHeight="1">
      <c r="B158" s="6">
        <f t="array" ref="B158:C158">Dias+36+DATE(Calendário9Ano,Calendário9MêsOpção,1)-WEEKDAY(DATE(Calendário9Ano,Calendário9MêsOpção,1),OpçãoDeDiaSemana)</f>
        <v>43283</v>
      </c>
      <c r="C158" s="6">
        <v>43284</v>
      </c>
      <c r="D158" s="34" t="s">
        <v>2</v>
      </c>
      <c r="E158" s="35"/>
      <c r="F158" s="35"/>
      <c r="G158" s="35"/>
      <c r="H158" s="35"/>
    </row>
    <row r="159" spans="1:8" ht="63.75" customHeight="1">
      <c r="B159" s="7"/>
      <c r="C159" s="7"/>
      <c r="D159" s="36"/>
      <c r="E159" s="36"/>
      <c r="F159" s="36"/>
      <c r="G159" s="36"/>
      <c r="H159" s="36"/>
    </row>
    <row r="160" spans="1:8" s="1" customFormat="1" ht="54" customHeight="1">
      <c r="A160" s="12">
        <f>YEAR(DATE(Calendário9Ano,Calendário9MêsOpção+1,1))</f>
        <v>2018</v>
      </c>
      <c r="B160" s="14" t="str">
        <f>TEXT(DATE(Calendário9Ano,Calendário9MêsOpção+1,1),"mmmm")</f>
        <v>julho</v>
      </c>
      <c r="C160"/>
      <c r="D160" s="4"/>
      <c r="E160" s="4"/>
      <c r="F160" s="4"/>
      <c r="G160" s="4"/>
    </row>
    <row r="161" spans="1:8" s="1" customFormat="1" ht="48.75" customHeight="1">
      <c r="B161" s="14"/>
      <c r="C161"/>
      <c r="D161" s="4"/>
      <c r="E161" s="4"/>
      <c r="F161" s="4"/>
      <c r="G161" s="4"/>
    </row>
    <row r="162" spans="1:8" s="3" customFormat="1" ht="14.25" customHeight="1">
      <c r="A162" s="2"/>
      <c r="B162" s="5" t="str">
        <f>UPPER(TEXT(B163,"dddd"))</f>
        <v>SEGUNDA-FEIRA</v>
      </c>
      <c r="C162" s="13" t="str">
        <f t="shared" ref="C162:H162" si="44">UPPER(TEXT(C163,"dddd"))</f>
        <v>TERÇA-FEIRA</v>
      </c>
      <c r="D162" s="5" t="str">
        <f t="shared" si="44"/>
        <v>QUARTA-FEIRA</v>
      </c>
      <c r="E162" s="13" t="str">
        <f t="shared" si="44"/>
        <v>QUINTA-FEIRA</v>
      </c>
      <c r="F162" s="5" t="str">
        <f t="shared" si="44"/>
        <v>SEXTA-FEIRA</v>
      </c>
      <c r="G162" s="13" t="str">
        <f t="shared" si="44"/>
        <v>SÁBADO</v>
      </c>
      <c r="H162" s="5" t="str">
        <f t="shared" si="44"/>
        <v>DOMINGO</v>
      </c>
    </row>
    <row r="163" spans="1:8" ht="16.5" customHeight="1">
      <c r="B163" s="6">
        <f t="array" ref="B163:H163">Dias+1+DATE(Calendário10Ano,Calendário10MêsOpção,1)-WEEKDAY(DATE(Calendário10Ano,Calendário10MêsOpção,1),OpçãoDeDiaSemana)</f>
        <v>43276</v>
      </c>
      <c r="C163" s="6">
        <v>43277</v>
      </c>
      <c r="D163" s="6">
        <v>43278</v>
      </c>
      <c r="E163" s="6">
        <v>43279</v>
      </c>
      <c r="F163" s="6">
        <v>43280</v>
      </c>
      <c r="G163" s="6">
        <v>43281</v>
      </c>
      <c r="H163" s="8">
        <v>43282</v>
      </c>
    </row>
    <row r="164" spans="1:8" ht="56.25" customHeight="1">
      <c r="B164" s="7"/>
      <c r="C164" s="7"/>
      <c r="D164" s="7"/>
      <c r="E164" s="7"/>
      <c r="F164" s="7"/>
      <c r="G164" s="7"/>
      <c r="H164" s="9"/>
    </row>
    <row r="165" spans="1:8" ht="16.5" customHeight="1">
      <c r="B165" s="6">
        <f t="array" ref="B165:H165">Dias+8+DATE(Calendário10Ano,Calendário10MêsOpção,1)-WEEKDAY(DATE(Calendário10Ano,Calendário10MêsOpção,1),OpçãoDeDiaSemana)</f>
        <v>43283</v>
      </c>
      <c r="C165" s="6">
        <v>43284</v>
      </c>
      <c r="D165" s="6">
        <v>43285</v>
      </c>
      <c r="E165" s="6">
        <v>43286</v>
      </c>
      <c r="F165" s="6">
        <v>43287</v>
      </c>
      <c r="G165" s="6">
        <v>43288</v>
      </c>
      <c r="H165" s="8">
        <v>43289</v>
      </c>
    </row>
    <row r="166" spans="1:8" ht="56.25" customHeight="1">
      <c r="B166" s="7"/>
      <c r="C166" s="7"/>
      <c r="D166" s="7"/>
      <c r="E166" s="7"/>
      <c r="F166" s="7"/>
      <c r="G166" s="7"/>
      <c r="H166" s="9"/>
    </row>
    <row r="167" spans="1:8" ht="16.5" customHeight="1">
      <c r="B167" s="6">
        <f t="array" ref="B167:H167">Dias+15+DATE(Calendário10Ano,Calendário10MêsOpção,1)-WEEKDAY(DATE(Calendário10Ano,Calendário10MêsOpção,1),OpçãoDeDiaSemana)</f>
        <v>43290</v>
      </c>
      <c r="C167" s="6">
        <v>43291</v>
      </c>
      <c r="D167" s="6">
        <v>43292</v>
      </c>
      <c r="E167" s="6">
        <v>43293</v>
      </c>
      <c r="F167" s="6">
        <v>43294</v>
      </c>
      <c r="G167" s="6">
        <v>43295</v>
      </c>
      <c r="H167" s="8">
        <v>43296</v>
      </c>
    </row>
    <row r="168" spans="1:8" ht="56.25" customHeight="1">
      <c r="B168" s="7"/>
      <c r="C168" s="7"/>
      <c r="D168" s="7"/>
      <c r="E168" s="7"/>
      <c r="F168" s="7"/>
      <c r="G168" s="7"/>
      <c r="H168" s="9"/>
    </row>
    <row r="169" spans="1:8" ht="16.5" customHeight="1">
      <c r="B169" s="6">
        <f t="array" ref="B169:H169">Dias+22+DATE(Calendário10Ano,Calendário10MêsOpção,1)-WEEKDAY(DATE(Calendário10Ano,Calendário10MêsOpção,1),OpçãoDeDiaSemana)</f>
        <v>43297</v>
      </c>
      <c r="C169" s="6">
        <v>43298</v>
      </c>
      <c r="D169" s="6">
        <v>43299</v>
      </c>
      <c r="E169" s="6">
        <v>43300</v>
      </c>
      <c r="F169" s="6">
        <v>43301</v>
      </c>
      <c r="G169" s="6">
        <v>43302</v>
      </c>
      <c r="H169" s="8">
        <v>43303</v>
      </c>
    </row>
    <row r="170" spans="1:8" ht="56.25" customHeight="1">
      <c r="B170" s="7"/>
      <c r="C170" s="7"/>
      <c r="D170" s="7"/>
      <c r="E170" s="7"/>
      <c r="F170" s="7"/>
      <c r="G170" s="7"/>
      <c r="H170" s="9"/>
    </row>
    <row r="171" spans="1:8" ht="16.5" customHeight="1">
      <c r="B171" s="6">
        <f t="array" ref="B171:H171">Dias+29+DATE(Calendário10Ano,Calendário10MêsOpção,1)-WEEKDAY(DATE(Calendário10Ano,Calendário10MêsOpção,1),OpçãoDeDiaSemana)</f>
        <v>43304</v>
      </c>
      <c r="C171" s="6">
        <v>43305</v>
      </c>
      <c r="D171" s="6">
        <v>43306</v>
      </c>
      <c r="E171" s="6">
        <v>43307</v>
      </c>
      <c r="F171" s="6">
        <v>43308</v>
      </c>
      <c r="G171" s="6">
        <v>43309</v>
      </c>
      <c r="H171" s="8">
        <v>43310</v>
      </c>
    </row>
    <row r="172" spans="1:8" ht="57" customHeight="1">
      <c r="B172" s="7"/>
      <c r="C172" s="7"/>
      <c r="D172" s="7"/>
      <c r="E172" s="7"/>
      <c r="F172" s="7"/>
      <c r="G172" s="7"/>
      <c r="H172" s="10"/>
    </row>
    <row r="173" spans="1:8" ht="16.5" customHeight="1">
      <c r="B173" s="6">
        <f t="array" ref="B173:C173">Dias+36+DATE(Calendário10Ano,Calendário10MêsOpção,1)-WEEKDAY(DATE(Calendário10Ano,Calendário10MêsOpção,1),OpçãoDeDiaSemana)</f>
        <v>43311</v>
      </c>
      <c r="C173" s="6">
        <v>43312</v>
      </c>
      <c r="D173" s="34" t="s">
        <v>2</v>
      </c>
      <c r="E173" s="35"/>
      <c r="F173" s="35"/>
      <c r="G173" s="35"/>
      <c r="H173" s="35"/>
    </row>
    <row r="174" spans="1:8" ht="63.75" customHeight="1">
      <c r="B174" s="7"/>
      <c r="C174" s="7"/>
      <c r="D174" s="36"/>
      <c r="E174" s="36"/>
      <c r="F174" s="36"/>
      <c r="G174" s="36"/>
      <c r="H174" s="36"/>
    </row>
  </sheetData>
  <mergeCells count="21">
    <mergeCell ref="D127:H127"/>
    <mergeCell ref="D144:H144"/>
    <mergeCell ref="B1:D1"/>
    <mergeCell ref="D49:H49"/>
    <mergeCell ref="D68:H68"/>
    <mergeCell ref="D91:H91"/>
    <mergeCell ref="D18:H18"/>
    <mergeCell ref="D33:H33"/>
    <mergeCell ref="D19:H19"/>
    <mergeCell ref="D34:H34"/>
    <mergeCell ref="D48:H48"/>
    <mergeCell ref="D67:H67"/>
    <mergeCell ref="D90:H90"/>
    <mergeCell ref="D109:H109"/>
    <mergeCell ref="D126:H126"/>
    <mergeCell ref="D110:H110"/>
    <mergeCell ref="D173:H173"/>
    <mergeCell ref="D174:H174"/>
    <mergeCell ref="D159:H159"/>
    <mergeCell ref="D143:H143"/>
    <mergeCell ref="D158:H158"/>
  </mergeCells>
  <phoneticPr fontId="1" type="noConversion"/>
  <conditionalFormatting sqref="B4:H4 B6:H6 B8:H8 B10:H10 B14:H14 B18:C18">
    <cfRule type="expression" dxfId="9" priority="36">
      <formula>MONTH(B4)&lt;&gt;Calendário1MêsOpção</formula>
    </cfRule>
  </conditionalFormatting>
  <conditionalFormatting sqref="B23:H23 B25:H25 B27:H27 B29:H29 B31:H31 B33:C33">
    <cfRule type="expression" dxfId="8" priority="25">
      <formula>MONTH(B23)&lt;&gt;Calendário2MêsOpção</formula>
    </cfRule>
  </conditionalFormatting>
  <conditionalFormatting sqref="B38:H38 B40:H40 B42:H42 B44:H44 B46:H46 B48:C48">
    <cfRule type="expression" dxfId="7" priority="23">
      <formula>MONTH(B38)&lt;&gt;Calendário3MêsOpção</formula>
    </cfRule>
  </conditionalFormatting>
  <conditionalFormatting sqref="B53:H53 B55:H55 B59:H59 B61:H61 B65:H65 B67:C67">
    <cfRule type="expression" dxfId="6" priority="21">
      <formula>MONTH(B53)&lt;&gt;Calendário4MêsOpção</formula>
    </cfRule>
  </conditionalFormatting>
  <conditionalFormatting sqref="B72:H72 B76:H76 B80:H80 B84:H84 B88:H88 B90:C90">
    <cfRule type="expression" dxfId="5" priority="19">
      <formula>MONTH(B72)&lt;&gt;Calendário5MêsOpção</formula>
    </cfRule>
  </conditionalFormatting>
  <conditionalFormatting sqref="B95:H95 B99:H99 B103:H103 B105:H105 B107:H107 B109:C109">
    <cfRule type="expression" dxfId="4" priority="17">
      <formula>MONTH(B95)&lt;&gt;Calendário6MêsOpção</formula>
    </cfRule>
  </conditionalFormatting>
  <conditionalFormatting sqref="B114:H114 B116:H116 B120:H120 B122:H122 B124:H124 B126:C126">
    <cfRule type="expression" dxfId="3" priority="15">
      <formula>MONTH(B114)&lt;&gt;Calendário7MêsOpção</formula>
    </cfRule>
  </conditionalFormatting>
  <conditionalFormatting sqref="B131:H131 B133:H133 B135:H135 B139:H139 B141:H141 B143:C143">
    <cfRule type="expression" dxfId="2" priority="13">
      <formula>MONTH(B131)&lt;&gt;Calendário8MêsOpção</formula>
    </cfRule>
  </conditionalFormatting>
  <conditionalFormatting sqref="B148:H148 B150:H150 B152:H152 B154:H154 B156:H156 B158:C158">
    <cfRule type="expression" dxfId="1" priority="11">
      <formula>MONTH(B148)&lt;&gt;Calendário9MêsOpção</formula>
    </cfRule>
  </conditionalFormatting>
  <conditionalFormatting sqref="B163:H163 B165:H165 B167:H167 B169:H169 B171:H171 B173:C173">
    <cfRule type="expression" dxfId="0" priority="1">
      <formula>MONTH(B163)&lt;&gt;Calendário10MêsOpção</formula>
    </cfRule>
  </conditionalFormatting>
  <dataValidations count="2">
    <dataValidation type="list" allowBlank="1" showInputMessage="1" showErrorMessage="1" sqref="B3">
      <formula1>"DOMINGO,SEGUNDA-FEIRA,TERÇA-FEIRA,QUARTA-FEIRA,QUINTA-FEIRA,SEXTA-FEIRA,SÁBADO"</formula1>
    </dataValidation>
    <dataValidation type="list" allowBlank="1" showInputMessage="1" showErrorMessage="1" sqref="B1:D1">
      <formula1>"Janeiro,Fevereiro,Março,Abril,Maio,Junho,Julho,Agosto,Setembro,Outubro,Novembro,Dezembro"</formula1>
    </dataValidation>
  </dataValidations>
  <printOptions horizontalCentered="1" verticalCentered="1"/>
  <pageMargins left="0.25" right="0.25" top="0.45" bottom="0.45" header="0.5" footer="0.5"/>
  <pageSetup paperSize="9" scale="88" orientation="landscape" r:id="rId1"/>
  <headerFooter alignWithMargins="0"/>
  <customProperties>
    <customPr name="SheetChange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5" name="Controlo Giratório de Ano">
              <controlPr defaultSize="0" print="0" autoPict="0" altText="Click the Spinner buttons to change the calendar year. Or, type your preferred year in cell A1.">
                <anchor moveWithCells="1" sizeWithCells="1">
                  <from>
                    <xdr:col>1</xdr:col>
                    <xdr:colOff>518160</xdr:colOff>
                    <xdr:row>0</xdr:row>
                    <xdr:rowOff>426720</xdr:rowOff>
                  </from>
                  <to>
                    <xdr:col>1</xdr:col>
                    <xdr:colOff>647700</xdr:colOff>
                    <xdr:row>0</xdr:row>
                    <xdr:rowOff>670560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CFED031A-8398-4705-8957-BB8E3F38B7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22</vt:i4>
      </vt:variant>
    </vt:vector>
  </HeadingPairs>
  <TitlesOfParts>
    <vt:vector size="23" baseType="lpstr">
      <vt:lpstr>Calendário</vt:lpstr>
      <vt:lpstr>Calendário!Área_de_Impressão</vt:lpstr>
      <vt:lpstr>Calendário10Ano</vt:lpstr>
      <vt:lpstr>Calendário10Mês</vt:lpstr>
      <vt:lpstr>Calendário1Ano</vt:lpstr>
      <vt:lpstr>Calendário1Mês</vt:lpstr>
      <vt:lpstr>Calendário2Ano</vt:lpstr>
      <vt:lpstr>Calendário2Mês</vt:lpstr>
      <vt:lpstr>Calendário3Ano</vt:lpstr>
      <vt:lpstr>Calendário3Mês</vt:lpstr>
      <vt:lpstr>Calendário4Ano</vt:lpstr>
      <vt:lpstr>Calendário4Mês</vt:lpstr>
      <vt:lpstr>Calendário5Ano</vt:lpstr>
      <vt:lpstr>Calendário5Mês</vt:lpstr>
      <vt:lpstr>Calendário6Ano</vt:lpstr>
      <vt:lpstr>Calendário6Mês</vt:lpstr>
      <vt:lpstr>Calendário7Ano</vt:lpstr>
      <vt:lpstr>Calendário7Mês</vt:lpstr>
      <vt:lpstr>Calendário8Ano</vt:lpstr>
      <vt:lpstr>Calendário8Mês</vt:lpstr>
      <vt:lpstr>Calendário9Ano</vt:lpstr>
      <vt:lpstr>Calendário9Mês</vt:lpstr>
      <vt:lpstr>InícioDeSemana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2017-05-10T11:59:05Z</dcterms:created>
  <dcterms:modified xsi:type="dcterms:W3CDTF">2017-06-29T11:44:40Z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TC028973769991</vt:lpwstr>
  </property>
</Properties>
</file>